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<sst xmlns="http://schemas.openxmlformats.org/spreadsheetml/2006/main" count="1664" uniqueCount="1632">
  <si>
    <t>CODE NAME</t>
  </si>
  <si>
    <t>CODE NUMBER</t>
  </si>
  <si>
    <t>PEDIGREE</t>
  </si>
  <si>
    <t>TPI</t>
  </si>
  <si>
    <t>DWP</t>
  </si>
  <si>
    <t>PTAM</t>
  </si>
  <si>
    <t>PTAF</t>
  </si>
  <si>
    <t>PTAF%</t>
  </si>
  <si>
    <t>PTAP</t>
  </si>
  <si>
    <t>PTAP%</t>
  </si>
  <si>
    <t>PTAT</t>
  </si>
  <si>
    <t>UDC</t>
  </si>
  <si>
    <t>PL</t>
  </si>
  <si>
    <t>FE</t>
  </si>
  <si>
    <t>SCS</t>
  </si>
  <si>
    <t>FI</t>
  </si>
  <si>
    <t>SCE</t>
  </si>
  <si>
    <t>DPR</t>
  </si>
  <si>
    <t>hyperlink("https://ct.wwsires.com/bull/14HO15336","ABUNDANT")</t>
  </si>
  <si>
    <t>14HO15336</t>
  </si>
  <si>
    <t>LEGACY X ACHIEVER X CHARISMATIC</t>
  </si>
  <si>
    <t>hyperlink("https://ct.wwsires.com/bull/7HO15529","ACURA*RC")</t>
  </si>
  <si>
    <t>7HO15529</t>
  </si>
  <si>
    <t>ACURA X WINDFALL X POWERBALL-P</t>
  </si>
  <si>
    <t>hyperlink("https://ct.wwsires.com/bull/7HO15342","AFFIRMED")</t>
  </si>
  <si>
    <t>7HO15342</t>
  </si>
  <si>
    <t>BIG AL X ACHIEVER X STOIC</t>
  </si>
  <si>
    <t>hyperlink("https://ct.wwsires.com/bull/7HO15366","AGASSI")</t>
  </si>
  <si>
    <t>7HO15366</t>
  </si>
  <si>
    <t>WIMBLEDON X MATTERS X STOIC</t>
  </si>
  <si>
    <t>hyperlink("https://ct.wwsires.com/bull/7HO15354","AGILE")</t>
  </si>
  <si>
    <t>7HO15354</t>
  </si>
  <si>
    <t>BIGGELO X RIO X HELIX</t>
  </si>
  <si>
    <t>hyperlink("https://ct.wwsires.com/bull/250HO15152","AHEAD")</t>
  </si>
  <si>
    <t>250HO15152</t>
  </si>
  <si>
    <t>RENEGADE X MYLES X YODER</t>
  </si>
  <si>
    <t>hyperlink("https://ct.wwsires.com/bull/7HO14738","ALABAMA")</t>
  </si>
  <si>
    <t>7HO14738</t>
  </si>
  <si>
    <t>PINNACLE X DELTA X JACEY</t>
  </si>
  <si>
    <t>hyperlink("https://ct.wwsires.com/bull/250HO15019","ALASKA")</t>
  </si>
  <si>
    <t>250HO15019</t>
  </si>
  <si>
    <t>ROLAN X JEDI X RUBICON</t>
  </si>
  <si>
    <t>hyperlink("https://ct.wwsires.com/bull/507JE01913","ALCAN")</t>
  </si>
  <si>
    <t>507JE01913</t>
  </si>
  <si>
    <t>VJ HEAVY X VICEROY X BLITZ</t>
  </si>
  <si>
    <t>hyperlink("https://ct.wwsires.com/bull/550HO13449","ALL STAR")</t>
  </si>
  <si>
    <t>550HO13449</t>
  </si>
  <si>
    <t>PENLEY X LUCID X MAXUM</t>
  </si>
  <si>
    <t>hyperlink("https://ct.wwsires.com/bull/7HO14320","ALPHABET")</t>
  </si>
  <si>
    <t>7HO14320</t>
  </si>
  <si>
    <t>HELIX X YODER X DAY</t>
  </si>
  <si>
    <t>hyperlink("https://ct.wwsires.com/bull/7HO15141","AMARI")</t>
  </si>
  <si>
    <t>7HO15141</t>
  </si>
  <si>
    <t>MOOLA X DUKE X YODER</t>
  </si>
  <si>
    <t>hyperlink("https://ct.wwsires.com/bull/7JE01628","AMP")</t>
  </si>
  <si>
    <t>7JE01628</t>
  </si>
  <si>
    <t>KILOWATT X ISAAC X DAYBREAK</t>
  </si>
  <si>
    <t>hyperlink("https://ct.wwsires.com/bull/7HO15023","ANALYST-RED")</t>
  </si>
  <si>
    <t>7HO15023</t>
  </si>
  <si>
    <t>UNSTOPABULL X BYWAY X G W ATWOOD</t>
  </si>
  <si>
    <t>hyperlink("https://ct.wwsires.com/bull/14JE01833","ANDERS")</t>
  </si>
  <si>
    <t>14JE01833</t>
  </si>
  <si>
    <t>CHROME X VICEROY X LEGAL PROMISE</t>
  </si>
  <si>
    <t>hyperlink("https://ct.wwsires.com/bull/14BS00890","ANGELO")</t>
  </si>
  <si>
    <t>14BS00890</t>
  </si>
  <si>
    <t>NORWIN X BROOKINGS X WONDERMENT</t>
  </si>
  <si>
    <t>hyperlink("https://ct.wwsires.com/bull/14HO14706","ANSWER-RED")</t>
  </si>
  <si>
    <t>14HO14706</t>
  </si>
  <si>
    <t>SALVATORE RC X SUNFISH X SYMPATICO*RC</t>
  </si>
  <si>
    <t>hyperlink("https://ct.wwsires.com/bull/14HO15519","APOLLO")</t>
  </si>
  <si>
    <t>14HO15519</t>
  </si>
  <si>
    <t>LEGACY X MEDLEY X JEDI</t>
  </si>
  <si>
    <t>hyperlink("https://ct.wwsires.com/bull/7HO15212","ARCHER")</t>
  </si>
  <si>
    <t>7HO15212</t>
  </si>
  <si>
    <t>ROME X ACHIEVER X DELTA</t>
  </si>
  <si>
    <t>hyperlink("https://ct.wwsires.com/bull/7HO15086","ARROZO")</t>
  </si>
  <si>
    <t>7HO15086</t>
  </si>
  <si>
    <t>RENEGADE X LEGENDARY X DELTA</t>
  </si>
  <si>
    <t>hyperlink("https://ct.wwsires.com/bull/7JE01927","ARTIST")</t>
  </si>
  <si>
    <t>7JE01927</t>
  </si>
  <si>
    <t>JX PINE {6} X BANCROFT X VISIONARY</t>
  </si>
  <si>
    <t>hyperlink("https://ct.wwsires.com/bull/7HO15275","ASCENSION")</t>
  </si>
  <si>
    <t>7HO15275</t>
  </si>
  <si>
    <t>SHIEK X ACHIEVER X PROFIT</t>
  </si>
  <si>
    <t>hyperlink("https://ct.wwsires.com/bull/7HO15260","ATOMIC")</t>
  </si>
  <si>
    <t>7HO15260</t>
  </si>
  <si>
    <t>BRASS X PINNACLE X JEDI</t>
  </si>
  <si>
    <t>hyperlink("https://ct.wwsires.com/bull/7HO15436","AVID")</t>
  </si>
  <si>
    <t>7HO15436</t>
  </si>
  <si>
    <t>LEGACY X RUBICON X JACEY</t>
  </si>
  <si>
    <t>hyperlink("https://ct.wwsires.com/bull/250HO15140","AWESTRUCK")</t>
  </si>
  <si>
    <t>250HO15140</t>
  </si>
  <si>
    <t>CASCADE X ACHIEVER X PROFIT</t>
  </si>
  <si>
    <t>hyperlink("https://ct.wwsires.com/bull/7HO14740","BABCOCK")</t>
  </si>
  <si>
    <t>7HO14740</t>
  </si>
  <si>
    <t>BRENNAN X JEDI X OAK</t>
  </si>
  <si>
    <t>hyperlink("https://ct.wwsires.com/bull/7HO14324","BACKFLIP")</t>
  </si>
  <si>
    <t>7HO14324</t>
  </si>
  <si>
    <t>HIGH OCTANE X GOLDWYN X JASPER</t>
  </si>
  <si>
    <t>hyperlink("https://ct.wwsires.com/bull/14HO15474","BALTIC")</t>
  </si>
  <si>
    <t>14HO15474</t>
  </si>
  <si>
    <t>LEGACY X MODESTY X SILVER</t>
  </si>
  <si>
    <t>hyperlink("https://ct.wwsires.com/bull/14HO15454","BANGKOK")</t>
  </si>
  <si>
    <t>14HO15454</t>
  </si>
  <si>
    <t>LEGACY X JARED X DELTA</t>
  </si>
  <si>
    <t>hyperlink("https://ct.wwsires.com/bull/7HO15578","BANGOR")</t>
  </si>
  <si>
    <t>7HO15578</t>
  </si>
  <si>
    <t>ROSKO X ACHIEVER X JOSUPER</t>
  </si>
  <si>
    <t>hyperlink("https://ct.wwsires.com/bull/7HO14694","BANJO-P")</t>
  </si>
  <si>
    <t>7HO14694</t>
  </si>
  <si>
    <t>BIGHIT P X HEISENBERG X MASSEY</t>
  </si>
  <si>
    <t>hyperlink("https://ct.wwsires.com/bull/7HO15347","BANKS-PP")</t>
  </si>
  <si>
    <t>7HO15347</t>
  </si>
  <si>
    <t>DRASTIC-P X ZIPIT-P X POWERBALL-P</t>
  </si>
  <si>
    <t>hyperlink("https://ct.wwsires.com/bull/7HO15424","BANNER-P")</t>
  </si>
  <si>
    <t>7HO15424</t>
  </si>
  <si>
    <t>RIVETING X ANSWER PO X POWERBALL-P</t>
  </si>
  <si>
    <t>hyperlink("https://ct.wwsires.com/bull/7HO14804","BARCLAY")</t>
  </si>
  <si>
    <t>7HO14804</t>
  </si>
  <si>
    <t>BUBBA X RUBICON X SUPER</t>
  </si>
  <si>
    <t>hyperlink("https://ct.wwsires.com/bull/7HO15422","BARDOWN")</t>
  </si>
  <si>
    <t>7HO15422</t>
  </si>
  <si>
    <t>ROME X RESOLVE X RUBICON</t>
  </si>
  <si>
    <t>hyperlink("https://ct.wwsires.com/bull/507JE01838","BARLEY")</t>
  </si>
  <si>
    <t>507JE01838</t>
  </si>
  <si>
    <t>CHROME X DISCO X DIMENSION</t>
  </si>
  <si>
    <t>hyperlink("https://ct.wwsires.com/bull/14HO14129","BASIC")</t>
  </si>
  <si>
    <t>14HO14129</t>
  </si>
  <si>
    <t>FRAZZLED X SPRING X HEADLINER</t>
  </si>
  <si>
    <t>hyperlink("https://ct.wwsires.com/bull/14HO15358","BAUER")</t>
  </si>
  <si>
    <t>14HO15358</t>
  </si>
  <si>
    <t>BIGGELO X KITE X CHANNING</t>
  </si>
  <si>
    <t>hyperlink("https://ct.wwsires.com/bull/7HO15142","BEAR")</t>
  </si>
  <si>
    <t>7HO15142</t>
  </si>
  <si>
    <t>RIVETING X HELIX X RUBICON</t>
  </si>
  <si>
    <t>hyperlink("https://ct.wwsires.com/bull/7HO14996","BEARCLAW-PP*RC")</t>
  </si>
  <si>
    <t>7HO14996</t>
  </si>
  <si>
    <t>SIMPLICITY-P*RC X ANSWER PO X JOSUPER</t>
  </si>
  <si>
    <t>hyperlink("https://ct.wwsires.com/bull/14HO15289","BEDROCK-PP")</t>
  </si>
  <si>
    <t>14HO15289</t>
  </si>
  <si>
    <t>LIMELIGHT-P X FRAZZLED X MONTROSS</t>
  </si>
  <si>
    <t>hyperlink("https://ct.wwsires.com/bull/7HO14825","BENELLI")</t>
  </si>
  <si>
    <t>7HO14825</t>
  </si>
  <si>
    <t>FLYER X DELTA X KINGBOY</t>
  </si>
  <si>
    <t>hyperlink("https://ct.wwsires.com/bull/7HO15113","BERENDO")</t>
  </si>
  <si>
    <t>7HO15113</t>
  </si>
  <si>
    <t>KANZO X MODESTY X SILVER</t>
  </si>
  <si>
    <t>hyperlink("https://ct.wwsires.com/bull/250HO14708","BIG")</t>
  </si>
  <si>
    <t>250HO14708</t>
  </si>
  <si>
    <t>PINNACLE X DELTA X SUPERSIRE</t>
  </si>
  <si>
    <t>hyperlink("https://ct.wwsires.com/bull/7HO14451","BIG AL")</t>
  </si>
  <si>
    <t>7HO14451</t>
  </si>
  <si>
    <t>FRAZZLED X DELTA X SUPERSIRE</t>
  </si>
  <si>
    <t>hyperlink("https://ct.wwsires.com/bull/7HO14436","BIG DOLLARS")</t>
  </si>
  <si>
    <t>7HO14436</t>
  </si>
  <si>
    <t>FRAZZLED X SPARK X PREDESTINE</t>
  </si>
  <si>
    <t>hyperlink("https://ct.wwsires.com/bull/7HO15532","BIG ORBITZ")</t>
  </si>
  <si>
    <t>7HO15532</t>
  </si>
  <si>
    <t>BIGGELO X GRANITE X MILLINGTON</t>
  </si>
  <si>
    <t>hyperlink("https://ct.wwsires.com/bull/14HO15154","BIGSHOT")</t>
  </si>
  <si>
    <t>14HO15154</t>
  </si>
  <si>
    <t>RENEGADE X FRAZZLED X AHEAD</t>
  </si>
  <si>
    <t>hyperlink("https://ct.wwsires.com/bull/14HO14680","BJORN")</t>
  </si>
  <si>
    <t>14HO14680</t>
  </si>
  <si>
    <t>GUARANTEE X JEDI X PURE</t>
  </si>
  <si>
    <t>hyperlink("https://ct.wwsires.com/bull/7HO15048","BLACKHAWK")</t>
  </si>
  <si>
    <t>7HO15048</t>
  </si>
  <si>
    <t>SOLUTION X OUTLAST X PROFIT</t>
  </si>
  <si>
    <t>hyperlink("https://ct.wwsires.com/bull/7JE01965","BLIZZARD")</t>
  </si>
  <si>
    <t>7JE01965</t>
  </si>
  <si>
    <t>JX PINE {6} X STEVE X PERFORM</t>
  </si>
  <si>
    <t>hyperlink("https://ct.wwsires.com/bull/250HO15346","BODE-P")</t>
  </si>
  <si>
    <t>250HO15346</t>
  </si>
  <si>
    <t>LUCIA X ZIPIT-P X POWERBALL-P</t>
  </si>
  <si>
    <t>hyperlink("https://ct.wwsires.com/bull/7HO15203","BOEING-P-RED")</t>
  </si>
  <si>
    <t>7HO15203</t>
  </si>
  <si>
    <t>WEBSTER-P X JEDI X KING-P*RC</t>
  </si>
  <si>
    <t>hyperlink("https://ct.wwsires.com/bull/7HO15033","BOLD")</t>
  </si>
  <si>
    <t>7HO15033</t>
  </si>
  <si>
    <t>BASIC X ROCKETFIRE X DAMARIS</t>
  </si>
  <si>
    <t>hyperlink("https://ct.wwsires.com/bull/14HO15744","BOLDER")</t>
  </si>
  <si>
    <t>14HO15744</t>
  </si>
  <si>
    <t>HEROIC X JUICY X MAGNUS</t>
  </si>
  <si>
    <t>hyperlink("https://ct.wwsires.com/bull/7HO15473","BOLETO")</t>
  </si>
  <si>
    <t>7HO15473</t>
  </si>
  <si>
    <t>LEGACY X HELIX X MONTROSS</t>
  </si>
  <si>
    <t>hyperlink("https://ct.wwsires.com/bull/7HO15437","BONANZA")</t>
  </si>
  <si>
    <t>7HO15437</t>
  </si>
  <si>
    <t>LEGACY X ACHIEVER X DELTA</t>
  </si>
  <si>
    <t>hyperlink("https://ct.wwsires.com/bull/7JE01904","BOSA")</t>
  </si>
  <si>
    <t>7JE01904</t>
  </si>
  <si>
    <t>CHROME X DREW X VICEROY</t>
  </si>
  <si>
    <t>hyperlink("https://ct.wwsires.com/bull/7HO15618","BRANDO")</t>
  </si>
  <si>
    <t>7HO15618</t>
  </si>
  <si>
    <t>MAGNITUDE X JEFRI X DELTA</t>
  </si>
  <si>
    <t>hyperlink("https://ct.wwsires.com/bull/7HO15520","BRANTLEY")</t>
  </si>
  <si>
    <t>7HO15520</t>
  </si>
  <si>
    <t>RIVETING X ROCKSTAR X DELTA</t>
  </si>
  <si>
    <t>hyperlink("https://ct.wwsires.com/bull/7HO14158","BRASS")</t>
  </si>
  <si>
    <t>7HO14158</t>
  </si>
  <si>
    <t>hyperlink("https://ct.wwsires.com/bull/14HO14623","BRAWN")</t>
  </si>
  <si>
    <t>14HO14623</t>
  </si>
  <si>
    <t>ROLAN X BANDARES X KINGBOY</t>
  </si>
  <si>
    <t>hyperlink("https://ct.wwsires.com/bull/14HO15461","BROADWAY")</t>
  </si>
  <si>
    <t>14HO15461</t>
  </si>
  <si>
    <t>hyperlink("https://ct.wwsires.com/bull/7HO15297","BROCK")</t>
  </si>
  <si>
    <t>7HO15297</t>
  </si>
  <si>
    <t>BIG DOLLARS X HONKIETONK X SPRING</t>
  </si>
  <si>
    <t>hyperlink("https://ct.wwsires.com/bull/7HO15535","BUCKLE")</t>
  </si>
  <si>
    <t>7HO15535</t>
  </si>
  <si>
    <t>BIGGELO X MEDLEY X KINGBOY</t>
  </si>
  <si>
    <t>hyperlink("https://ct.wwsires.com/bull/7HO15411","BUCKSHOT")</t>
  </si>
  <si>
    <t>7HO15411</t>
  </si>
  <si>
    <t>RENEGADE X HOUSE X RUBICON</t>
  </si>
  <si>
    <t>hyperlink("https://ct.wwsires.com/bull/14JE01810","BULWURX-P")</t>
  </si>
  <si>
    <t>14JE01810</t>
  </si>
  <si>
    <t>JX KIAWA {6}-P X MACKENZIE X PREMIUM</t>
  </si>
  <si>
    <t>hyperlink("https://ct.wwsires.com/bull/14HO15476","BURKE")</t>
  </si>
  <si>
    <t>14HO15476</t>
  </si>
  <si>
    <t>LEGACY X JUICY X JEDI</t>
  </si>
  <si>
    <t>hyperlink("https://ct.wwsires.com/bull/7HO14039","CADE")</t>
  </si>
  <si>
    <t>7HO14039</t>
  </si>
  <si>
    <t>MODESTY X CAMARO X MOGUL</t>
  </si>
  <si>
    <t>hyperlink("https://ct.wwsires.com/bull/7HO15634","CADILLAC")</t>
  </si>
  <si>
    <t>7HO15634</t>
  </si>
  <si>
    <t>DOC X KINGBOY X MOGUL</t>
  </si>
  <si>
    <t>hyperlink("https://ct.wwsires.com/bull/7HO14887","CAIN")</t>
  </si>
  <si>
    <t>7HO14887</t>
  </si>
  <si>
    <t>NUGENT X HELIX X RUBICON</t>
  </si>
  <si>
    <t>hyperlink("https://ct.wwsires.com/bull/14HO15143","CAJUN")</t>
  </si>
  <si>
    <t>14HO15143</t>
  </si>
  <si>
    <t>hyperlink("https://ct.wwsires.com/bull/7JE01787","CALIBAN")</t>
  </si>
  <si>
    <t>7JE01787</t>
  </si>
  <si>
    <t>VICEROY X LEMONHEAD X PHAROAH</t>
  </si>
  <si>
    <t>hyperlink("https://ct.wwsires.com/bull/7HO15669","CALIENTE")</t>
  </si>
  <si>
    <t>7HO15669</t>
  </si>
  <si>
    <t>PACO X DELTA X JEDI</t>
  </si>
  <si>
    <t>hyperlink("https://ct.wwsires.com/bull/7HO15287","CAMPBELL")</t>
  </si>
  <si>
    <t>7HO15287</t>
  </si>
  <si>
    <t>LUKAKU X ACHIEVER X PROFIT</t>
  </si>
  <si>
    <t>hyperlink("https://ct.wwsires.com/bull/250JE01793","CANDYMAN")</t>
  </si>
  <si>
    <t>250JE01793</t>
  </si>
  <si>
    <t>CHROME X TORPEDO X PREMIER</t>
  </si>
  <si>
    <t>hyperlink("https://ct.wwsires.com/bull/7HO12886","CANNON")</t>
  </si>
  <si>
    <t>7HO12886</t>
  </si>
  <si>
    <t>DENVER X NUMERO UNO X ROBUST</t>
  </si>
  <si>
    <t>hyperlink("https://ct.wwsires.com/bull/14HO14583","CANNONBALL")</t>
  </si>
  <si>
    <t>14HO14583</t>
  </si>
  <si>
    <t>APPRENTICE*RC X DELTA X GERARD</t>
  </si>
  <si>
    <t>hyperlink("https://ct.wwsires.com/bull/250HO15217","CAPONE")</t>
  </si>
  <si>
    <t>250HO15217</t>
  </si>
  <si>
    <t>RENEGADE X MODESTY X JEDI</t>
  </si>
  <si>
    <t>hyperlink("https://ct.wwsires.com/bull/250HO15156","CAPTIVATING")</t>
  </si>
  <si>
    <t>250HO15156</t>
  </si>
  <si>
    <t>RIVETING X HOTLINE X OCTOBERFEST</t>
  </si>
  <si>
    <t>hyperlink("https://ct.wwsires.com/bull/7JE01882","CARBINE")</t>
  </si>
  <si>
    <t>7JE01882</t>
  </si>
  <si>
    <t>CHROME X LEMONHEAD X PHAROAH</t>
  </si>
  <si>
    <t>hyperlink("https://ct.wwsires.com/bull/14JE00725","CASINO")</t>
  </si>
  <si>
    <t>14JE00725</t>
  </si>
  <si>
    <t>REGENCY X PREMIER X CONNECTION</t>
  </si>
  <si>
    <t>hyperlink("https://ct.wwsires.com/bull/550HO13743","CASPER")</t>
  </si>
  <si>
    <t>550HO13743</t>
  </si>
  <si>
    <t>HANG-TIME X BOMBERO X MOGUL</t>
  </si>
  <si>
    <t>hyperlink("https://ct.wwsires.com/bull/14JE01762","CASTRO")</t>
  </si>
  <si>
    <t>14JE01762</t>
  </si>
  <si>
    <t>CRAZE X MACKENZIE X MARVEL</t>
  </si>
  <si>
    <t>hyperlink("https://ct.wwsires.com/bull/250HO15211","CAVIAR")</t>
  </si>
  <si>
    <t>250HO15211</t>
  </si>
  <si>
    <t>RIVETING X IMAX X DELTA</t>
  </si>
  <si>
    <t>hyperlink("https://ct.wwsires.com/bull/250HO15216","CHARLESTON")</t>
  </si>
  <si>
    <t>250HO15216</t>
  </si>
  <si>
    <t>RIVETING X JEDI X JACEY</t>
  </si>
  <si>
    <t>hyperlink("https://ct.wwsires.com/bull/250HO14911","CHARM")</t>
  </si>
  <si>
    <t>250HO14911</t>
  </si>
  <si>
    <t>ROLAN X JEDI X JACEY</t>
  </si>
  <si>
    <t>hyperlink("https://ct.wwsires.com/bull/614HO14906","CHAS")</t>
  </si>
  <si>
    <t>614HO14906</t>
  </si>
  <si>
    <t>SOLUTION X HELIX X MAIN EVENT</t>
  </si>
  <si>
    <t>hyperlink("https://ct.wwsires.com/bull/14HO15005","CHASKA")</t>
  </si>
  <si>
    <t>14HO15005</t>
  </si>
  <si>
    <t>HUEY X MODESTY X JOSUPER</t>
  </si>
  <si>
    <t>hyperlink("https://ct.wwsires.com/bull/14JE01896","CHECKERS {6}")</t>
  </si>
  <si>
    <t>14JE01896</t>
  </si>
  <si>
    <t>WESTPORT {6} X JX RUSTLER {5}-P X ISAAC</t>
  </si>
  <si>
    <t>hyperlink("https://ct.wwsires.com/bull/6GU00116","CHECKMATE")</t>
  </si>
  <si>
    <t>6GU00116</t>
  </si>
  <si>
    <t>RICHARD X LOGO X YOGIBEAR</t>
  </si>
  <si>
    <t>hyperlink("https://ct.wwsires.com/bull/14HO15312","CHEESE")</t>
  </si>
  <si>
    <t>14HO15312</t>
  </si>
  <si>
    <t>LEGACY X DELTA X SUPERSIRE</t>
  </si>
  <si>
    <t>hyperlink("https://ct.wwsires.com/bull/7JE05004","CHROME")</t>
  </si>
  <si>
    <t>7JE05004</t>
  </si>
  <si>
    <t>CRITIC-P X CELEBRITY X LYON</t>
  </si>
  <si>
    <t>hyperlink("https://ct.wwsires.com/bull/7JE05052","CLOSER")</t>
  </si>
  <si>
    <t>7JE05052</t>
  </si>
  <si>
    <t>IRON MAN X PHAROAH X VALENTINO</t>
  </si>
  <si>
    <t>hyperlink("https://ct.wwsires.com/bull/7HO15423","COBRA-P*RC")</t>
  </si>
  <si>
    <t>7HO15423</t>
  </si>
  <si>
    <t>RENEGADE X ANSWER PO X MONTEREY</t>
  </si>
  <si>
    <t>hyperlink("https://ct.wwsires.com/bull/250HO14310","COFFEE")</t>
  </si>
  <si>
    <t>250HO14310</t>
  </si>
  <si>
    <t>LEGENDARY X RUBICON X DOORMAN</t>
  </si>
  <si>
    <t>hyperlink("https://ct.wwsires.com/bull/250HO15501","CONCHO")</t>
  </si>
  <si>
    <t>250HO15501</t>
  </si>
  <si>
    <t>POSITIVE X HUEY X ROCKETFIRE</t>
  </si>
  <si>
    <t>hyperlink("https://ct.wwsires.com/bull/7HO15088","CONTENDER")</t>
  </si>
  <si>
    <t>7HO15088</t>
  </si>
  <si>
    <t>hyperlink("https://ct.wwsires.com/bull/14HO15223","CONWAY")</t>
  </si>
  <si>
    <t>14HO15223</t>
  </si>
  <si>
    <t>RENEGADE X GRANITE X DRACO</t>
  </si>
  <si>
    <t>hyperlink("https://ct.wwsires.com/bull/7HO12974","COPYCAT")</t>
  </si>
  <si>
    <t>7HO12974</t>
  </si>
  <si>
    <t>JEDI X JACEY X SUPER</t>
  </si>
  <si>
    <t>hyperlink("https://ct.wwsires.com/bull/14HO15654","COSMO")</t>
  </si>
  <si>
    <t>14HO15654</t>
  </si>
  <si>
    <t>MAGNITUDE X FRAZZLED X RUBICON</t>
  </si>
  <si>
    <t>hyperlink("https://ct.wwsires.com/bull/14HO15491","CROSSFIRE")</t>
  </si>
  <si>
    <t>14HO15491</t>
  </si>
  <si>
    <t>CASCADE X SKYWALKER X DELTA</t>
  </si>
  <si>
    <t>hyperlink("https://ct.wwsires.com/bull/7HO14460","CROWN-RED")</t>
  </si>
  <si>
    <t>7HO14460</t>
  </si>
  <si>
    <t>APPRENTICE*RC X DELTA X MCCUTCHEN</t>
  </si>
  <si>
    <t>hyperlink("https://ct.wwsires.com/bull/7HO15465","CRUSHER")</t>
  </si>
  <si>
    <t>7HO15465</t>
  </si>
  <si>
    <t>CALVARY X LEGENDARY X JOSUPER</t>
  </si>
  <si>
    <t>hyperlink("https://ct.wwsires.com/bull/7JE01930","DABO-P")</t>
  </si>
  <si>
    <t>7JE01930</t>
  </si>
  <si>
    <t>LISTOWEL-P X DISCO X PHAROAH</t>
  </si>
  <si>
    <t>hyperlink("https://ct.wwsires.com/bull/9BS00926","DAMIAN")</t>
  </si>
  <si>
    <t>9BS00926</t>
  </si>
  <si>
    <t>STANDOUT X DARIO X BROOKINGS</t>
  </si>
  <si>
    <t>hyperlink("https://ct.wwsires.com/bull/250HO15253","DAREDEVIL")</t>
  </si>
  <si>
    <t>250HO15253</t>
  </si>
  <si>
    <t>RIVETING X DUKE X LAWMAN</t>
  </si>
  <si>
    <t>hyperlink("https://ct.wwsires.com/bull/7HO15428","DASHER")</t>
  </si>
  <si>
    <t>7HO15428</t>
  </si>
  <si>
    <t>BRASS X HELIX X KINGBOY</t>
  </si>
  <si>
    <t>hyperlink("https://ct.wwsires.com/bull/7HO14903","DAVOS")</t>
  </si>
  <si>
    <t>7HO14903</t>
  </si>
  <si>
    <t>HUEY X DAMIEN X RUBICON</t>
  </si>
  <si>
    <t>hyperlink("https://ct.wwsires.com/bull/7HO12928","DEANO")</t>
  </si>
  <si>
    <t>7HO12928</t>
  </si>
  <si>
    <t>BAYONET X TANGO X MOGUL</t>
  </si>
  <si>
    <t>hyperlink("https://ct.wwsires.com/bull/7HO15719","DEKE")</t>
  </si>
  <si>
    <t>7HO15719</t>
  </si>
  <si>
    <t>MAXIMUS X FRAZZLED X SILVER</t>
  </si>
  <si>
    <t>hyperlink("https://ct.wwsires.com/bull/14HO14442","DELPRO")</t>
  </si>
  <si>
    <t>14HO14442</t>
  </si>
  <si>
    <t>SAMURI X SUPERSHOT X JACKMAN</t>
  </si>
  <si>
    <t>hyperlink("https://ct.wwsires.com/bull/7HO15144","DEMAND")</t>
  </si>
  <si>
    <t>7HO15144</t>
  </si>
  <si>
    <t>BRASS X ACHIEVER X PROFIT</t>
  </si>
  <si>
    <t>hyperlink("https://ct.wwsires.com/bull/7HO15633","DEPLOY")</t>
  </si>
  <si>
    <t>7HO15633</t>
  </si>
  <si>
    <t>EISAKU X ACHIEVER X DETOUR</t>
  </si>
  <si>
    <t>hyperlink("https://ct.wwsires.com/bull/7HO15477","DERBY")</t>
  </si>
  <si>
    <t>7HO15477</t>
  </si>
  <si>
    <t>EXCALIBUR X DOC X DOORMAN</t>
  </si>
  <si>
    <t>hyperlink("https://ct.wwsires.com/bull/7HO15429","DERRINGER")</t>
  </si>
  <si>
    <t>7HO15429</t>
  </si>
  <si>
    <t>BIG AL X RIO X MODESTY</t>
  </si>
  <si>
    <t>hyperlink("https://ct.wwsires.com/bull/6GU00115","DESIGN")</t>
  </si>
  <si>
    <t>6GU00115</t>
  </si>
  <si>
    <t>CHARMING X LEVI X YOGIBEAR</t>
  </si>
  <si>
    <t>hyperlink("https://ct.wwsires.com/bull/614HO14736","DESIRED")</t>
  </si>
  <si>
    <t>614HO14736</t>
  </si>
  <si>
    <t>RESOLVE X DELTA X NUMERO UNO</t>
  </si>
  <si>
    <t>hyperlink("https://ct.wwsires.com/bull/7HO13753","DEVINE")</t>
  </si>
  <si>
    <t>7HO13753</t>
  </si>
  <si>
    <t>MARTY X DEDUCTIVE X DORCY</t>
  </si>
  <si>
    <t>hyperlink("https://ct.wwsires.com/bull/7HO12587","DIAMONDBACK*RC")</t>
  </si>
  <si>
    <t>7HO12587</t>
  </si>
  <si>
    <t>DOORMAN X TALENT X REGIMENT-RED</t>
  </si>
  <si>
    <t>hyperlink("https://ct.wwsires.com/bull/14HO13973","DICTATE-PP")</t>
  </si>
  <si>
    <t>14HO13973</t>
  </si>
  <si>
    <t>LOYOLA-P*RC X POWERBALL-P X SUPERSIRE</t>
  </si>
  <si>
    <t>hyperlink("https://ct.wwsires.com/bull/14JE01895","DILICH")</t>
  </si>
  <si>
    <t>14JE01895</t>
  </si>
  <si>
    <t>BASALT X BLITZ X HOLMER</t>
  </si>
  <si>
    <t>hyperlink("https://ct.wwsires.com/bull/7HO15594","DILL")</t>
  </si>
  <si>
    <t>7HO15594</t>
  </si>
  <si>
    <t>PALMER X RENEGADE X FRAZZLED</t>
  </si>
  <si>
    <t>hyperlink("https://ct.wwsires.com/bull/7JE01814","DIMITRI-P")</t>
  </si>
  <si>
    <t>7JE01814</t>
  </si>
  <si>
    <t>JX KIAWA {6}-P X GOT MAID X COMMISSIONER</t>
  </si>
  <si>
    <t>hyperlink("https://ct.wwsires.com/bull/14JE01941","DIRK")</t>
  </si>
  <si>
    <t>14JE01941</t>
  </si>
  <si>
    <t>JX THRASHER {6} X CHISEL X DAZZLER</t>
  </si>
  <si>
    <t>hyperlink("https://ct.wwsires.com/bull/7JE01528","DISCO")</t>
  </si>
  <si>
    <t>7JE01528</t>
  </si>
  <si>
    <t>CHISEL X DAZZLER X VALENTINO</t>
  </si>
  <si>
    <t>hyperlink("https://ct.wwsires.com/bull/14HO15510","DISPATCH")</t>
  </si>
  <si>
    <t>14HO15510</t>
  </si>
  <si>
    <t>TRY ME X HUEY X MODESTY</t>
  </si>
  <si>
    <t>hyperlink("https://ct.wwsires.com/bull/14HO15119","DIVERSE")</t>
  </si>
  <si>
    <t>14HO15119</t>
  </si>
  <si>
    <t>SOLUTION X MODESTY X SUPERSHOT</t>
  </si>
  <si>
    <t>hyperlink("https://ct.wwsires.com/bull/250HO15234","DMAC")</t>
  </si>
  <si>
    <t>250HO15234</t>
  </si>
  <si>
    <t>RENEGADE X CHARLEY X SPRING</t>
  </si>
  <si>
    <t>hyperlink("https://ct.wwsires.com/bull/250HO12961","DOC")</t>
  </si>
  <si>
    <t>250HO12961</t>
  </si>
  <si>
    <t>KINGBOY X MACK X SNOWMAN</t>
  </si>
  <si>
    <t>hyperlink("https://ct.wwsires.com/bull/614HO07923","DOCTOR")</t>
  </si>
  <si>
    <t>614HO07923</t>
  </si>
  <si>
    <t>hyperlink("https://ct.wwsires.com/bull/250JE01803","DOMINGO")</t>
  </si>
  <si>
    <t>250JE01803</t>
  </si>
  <si>
    <t>KINGSTON X MARCIN X CHISEL</t>
  </si>
  <si>
    <t>hyperlink("https://ct.wwsires.com/bull/7HO14306","DOWNTOWN")</t>
  </si>
  <si>
    <t>7HO14306</t>
  </si>
  <si>
    <t>HELIX X KINGBOY X IOTA</t>
  </si>
  <si>
    <t>hyperlink("https://ct.wwsires.com/bull/7HO12111","DRAGONHEART")</t>
  </si>
  <si>
    <t>7HO12111</t>
  </si>
  <si>
    <t>EPIC X PLANET X ELEGANT</t>
  </si>
  <si>
    <t>hyperlink("https://ct.wwsires.com/bull/7HO15360","DRIFTER")</t>
  </si>
  <si>
    <t>7HO15360</t>
  </si>
  <si>
    <t>DECLAN X MEDLEY X JEDI</t>
  </si>
  <si>
    <t>hyperlink("https://ct.wwsires.com/bull/7HO15394","DRIVE")</t>
  </si>
  <si>
    <t>7HO15394</t>
  </si>
  <si>
    <t>LEGACY X FREEBORN X MODESTY</t>
  </si>
  <si>
    <t>hyperlink("https://ct.wwsires.com/bull/550HO13267","DUKE")</t>
  </si>
  <si>
    <t>550HO13267</t>
  </si>
  <si>
    <t>MONTROSS X SUPERSIRE X SNOWMAN</t>
  </si>
  <si>
    <t>hyperlink("https://ct.wwsires.com/bull/9AY00130","DYNAMIC")</t>
  </si>
  <si>
    <t>9AY00130</t>
  </si>
  <si>
    <t>RADISSON X GIBBS X CALIMERO</t>
  </si>
  <si>
    <t>hyperlink("https://ct.wwsires.com/bull/7HO15205","EDGE")</t>
  </si>
  <si>
    <t>7HO15205</t>
  </si>
  <si>
    <t>SOLUTION X SAMURI X RUBICON</t>
  </si>
  <si>
    <t>hyperlink("https://ct.wwsires.com/bull/7HO14364","EISAKU")</t>
  </si>
  <si>
    <t>7HO14364</t>
  </si>
  <si>
    <t>SAMURI X RUBICON X MORGAN</t>
  </si>
  <si>
    <t>hyperlink("https://ct.wwsires.com/bull/507HO15526","ELITE")</t>
  </si>
  <si>
    <t>507HO15526</t>
  </si>
  <si>
    <t>EISAKU X JEDI X SILVER</t>
  </si>
  <si>
    <t>hyperlink("https://ct.wwsires.com/bull/250HO15513","ELON")</t>
  </si>
  <si>
    <t>250HO15513</t>
  </si>
  <si>
    <t>SPARTACUS X MOOLA X LOPEZ</t>
  </si>
  <si>
    <t>hyperlink("https://ct.wwsires.com/bull/7HO14329","EMINENT")</t>
  </si>
  <si>
    <t>7HO14329</t>
  </si>
  <si>
    <t>LEGENDARY X YODER X MORGAN</t>
  </si>
  <si>
    <t>hyperlink("https://ct.wwsires.com/bull/614HO15207","ENERGY")</t>
  </si>
  <si>
    <t>614HO15207</t>
  </si>
  <si>
    <t>KENOBI X HANG-TIME X DELTA</t>
  </si>
  <si>
    <t>hyperlink("https://ct.wwsires.com/bull/7JE01831","ENSIGN")</t>
  </si>
  <si>
    <t>7JE01831</t>
  </si>
  <si>
    <t>JX KIAWA {6}-P X DISCO X NITRO</t>
  </si>
  <si>
    <t>hyperlink("https://ct.wwsires.com/bull/7HO15479","ENTICE-P")</t>
  </si>
  <si>
    <t>7HO15479</t>
  </si>
  <si>
    <t>LEGACY X WINDFALL X POWERBALL-P</t>
  </si>
  <si>
    <t>hyperlink("https://ct.wwsires.com/bull/7HO15607","ERRANT")</t>
  </si>
  <si>
    <t>7HO15607</t>
  </si>
  <si>
    <t>RENEGADE X RUBICON X MORGAN</t>
  </si>
  <si>
    <t>hyperlink("https://ct.wwsires.com/bull/7HO15242","ESPIONAGE")</t>
  </si>
  <si>
    <t>7HO15242</t>
  </si>
  <si>
    <t>LEGACY X APPRENTICE*RC X YODER</t>
  </si>
  <si>
    <t>hyperlink("https://ct.wwsires.com/bull/7HO15221","EUSTICE")</t>
  </si>
  <si>
    <t>7HO15221</t>
  </si>
  <si>
    <t>HUEY X APPRENTICE*RC X YODER</t>
  </si>
  <si>
    <t>hyperlink("https://ct.wwsires.com/bull/14HO14794","EVERSON")</t>
  </si>
  <si>
    <t>14HO14794</t>
  </si>
  <si>
    <t>ROLAN X CHEVALIER X MONTROSS</t>
  </si>
  <si>
    <t>hyperlink("https://ct.wwsires.com/bull/7HO15606","EVERYHOUR")</t>
  </si>
  <si>
    <t>7HO15606</t>
  </si>
  <si>
    <t>HEROIC X REASON X RUBICON</t>
  </si>
  <si>
    <t>hyperlink("https://ct.wwsires.com/bull/250HO15128","EXCLUSIVE")</t>
  </si>
  <si>
    <t>250HO15128</t>
  </si>
  <si>
    <t>SOLUTION X DIRECTOR X MONTROSS</t>
  </si>
  <si>
    <t>hyperlink("https://ct.wwsires.com/bull/250HO14702","EXODUS")</t>
  </si>
  <si>
    <t>250HO14702</t>
  </si>
  <si>
    <t>REASON X HEISENBERG X SUPERSIRE</t>
  </si>
  <si>
    <t>hyperlink("https://ct.wwsires.com/bull/7HO15430","EXPECTANT")</t>
  </si>
  <si>
    <t>7HO15430</t>
  </si>
  <si>
    <t>LEGACY X SLAMDUNK X MERIDIAN</t>
  </si>
  <si>
    <t>hyperlink("https://ct.wwsires.com/bull/614HO15432","EXPEDITE")</t>
  </si>
  <si>
    <t>614HO15432</t>
  </si>
  <si>
    <t>hyperlink("https://ct.wwsires.com/bull/14HO15067","EXRATED")</t>
  </si>
  <si>
    <t>14HO15067</t>
  </si>
  <si>
    <t>SOLUTION X FRANCHISE X TOPSY</t>
  </si>
  <si>
    <t>hyperlink("https://ct.wwsires.com/bull/7HO15349","EXTRA-P")</t>
  </si>
  <si>
    <t>7HO15349</t>
  </si>
  <si>
    <t>RENEGADE X CHARLEY X JOSUPER</t>
  </si>
  <si>
    <t>hyperlink("https://ct.wwsires.com/bull/14HO15717","FAIRFAX")</t>
  </si>
  <si>
    <t>14HO15717</t>
  </si>
  <si>
    <t>TRY ME X FOLKLORE X DANTE</t>
  </si>
  <si>
    <t>hyperlink("https://ct.wwsires.com/bull/7HO15139","FANECA")</t>
  </si>
  <si>
    <t>7HO15139</t>
  </si>
  <si>
    <t>LUCIA X HELIX X RUBICON</t>
  </si>
  <si>
    <t>hyperlink("https://ct.wwsires.com/bull/250HO15230","FAVORITE")</t>
  </si>
  <si>
    <t>250HO15230</t>
  </si>
  <si>
    <t>SOLUTION X FRANCHISE X REFLECTOR</t>
  </si>
  <si>
    <t>hyperlink("https://ct.wwsires.com/bull/250HO14718","FEATURE")</t>
  </si>
  <si>
    <t>250HO14718</t>
  </si>
  <si>
    <t>HOUSE X MODESTY X REFLECTOR</t>
  </si>
  <si>
    <t>hyperlink("https://ct.wwsires.com/bull/7HO14616","FIDDLER")</t>
  </si>
  <si>
    <t>7HO14616</t>
  </si>
  <si>
    <t>IMAX X MODESTY X KINGBOY</t>
  </si>
  <si>
    <t>hyperlink("https://ct.wwsires.com/bull/7HO14962","FILMORE")</t>
  </si>
  <si>
    <t>7HO14962</t>
  </si>
  <si>
    <t>RENEGADE X FRAZZLED X BALISTO</t>
  </si>
  <si>
    <t>hyperlink("https://ct.wwsires.com/bull/7HO14705","FINISHLINE")</t>
  </si>
  <si>
    <t>7HO14705</t>
  </si>
  <si>
    <t>COPYCAT X DELTA X SHAMROCK</t>
  </si>
  <si>
    <t>hyperlink("https://ct.wwsires.com/bull/7HO14459","FIRED-UP")</t>
  </si>
  <si>
    <t>7HO14459</t>
  </si>
  <si>
    <t>hyperlink("https://ct.wwsires.com/bull/14HO14577","FIREWORK")</t>
  </si>
  <si>
    <t>14HO14577</t>
  </si>
  <si>
    <t>MAGEE X MODESTY X RODGERS</t>
  </si>
  <si>
    <t>hyperlink("https://ct.wwsires.com/bull/7HO14936","FLAMIN")</t>
  </si>
  <si>
    <t>7HO14936</t>
  </si>
  <si>
    <t>NUGENT X FRAZZLED X BALISTO</t>
  </si>
  <si>
    <t>hyperlink("https://ct.wwsires.com/bull/14HO14785","FLATBED")</t>
  </si>
  <si>
    <t>14HO14785</t>
  </si>
  <si>
    <t>JARED X DELTA X SHAMROCK</t>
  </si>
  <si>
    <t>hyperlink("https://ct.wwsires.com/bull/250HO14957","FLOYD")</t>
  </si>
  <si>
    <t>250HO14957</t>
  </si>
  <si>
    <t>HUSKY X FRAZZLED X BALISTO</t>
  </si>
  <si>
    <t>hyperlink("https://ct.wwsires.com/bull/14HO14964","FORBES")</t>
  </si>
  <si>
    <t>14HO14964</t>
  </si>
  <si>
    <t>hyperlink("https://ct.wwsires.com/bull/7HO15616","FORCEFUL")</t>
  </si>
  <si>
    <t>7HO15616</t>
  </si>
  <si>
    <t>TRY ME X GOMES X DELTA</t>
  </si>
  <si>
    <t>hyperlink("https://ct.wwsires.com/bull/7HO15527","FORTRESS")</t>
  </si>
  <si>
    <t>7HO15527</t>
  </si>
  <si>
    <t>TRY ME X BATTLE X DELTA</t>
  </si>
  <si>
    <t>hyperlink("https://ct.wwsires.com/bull/507HO14578","FOXCATCHER")</t>
  </si>
  <si>
    <t>507HO14578</t>
  </si>
  <si>
    <t>PANTHER X FOXSONG X SUPERSIRE</t>
  </si>
  <si>
    <t>hyperlink("https://ct.wwsires.com/bull/7HO12788","FRAZZLED")</t>
  </si>
  <si>
    <t>7HO12788</t>
  </si>
  <si>
    <t>JOSUPER X SHOTGLASS X ROBUST</t>
  </si>
  <si>
    <t>hyperlink("https://ct.wwsires.com/bull/7HO15614","FREEMAN")</t>
  </si>
  <si>
    <t>7HO15614</t>
  </si>
  <si>
    <t>HEROIC X DYNAMO X PROFIT</t>
  </si>
  <si>
    <t>hyperlink("https://ct.wwsires.com/bull/507JE01822","FRINGE")</t>
  </si>
  <si>
    <t>507JE01822</t>
  </si>
  <si>
    <t>MIAMI X MACKENZIE X DIVIDEND</t>
  </si>
  <si>
    <t>hyperlink("https://ct.wwsires.com/bull/7HO14855","FRITZ")</t>
  </si>
  <si>
    <t>7HO14855</t>
  </si>
  <si>
    <t>FRAZZLED X DETOUR X BALISTO</t>
  </si>
  <si>
    <t>hyperlink("https://ct.wwsires.com/bull/7HO15821","FROST BITE")</t>
  </si>
  <si>
    <t>7HO15821</t>
  </si>
  <si>
    <t>GRANADA X LIONEL X SAMURI</t>
  </si>
  <si>
    <t>hyperlink("https://ct.wwsires.com/bull/7HO14938","FURY")</t>
  </si>
  <si>
    <t>7HO14938</t>
  </si>
  <si>
    <t>SOLUTION X ROCKETFIRE X DAMARIS</t>
  </si>
  <si>
    <t>hyperlink("https://ct.wwsires.com/bull/7HO15042","GENUINE")</t>
  </si>
  <si>
    <t>7HO15042</t>
  </si>
  <si>
    <t>RIVETING X KNIGHT X DELFINO</t>
  </si>
  <si>
    <t>hyperlink("https://ct.wwsires.com/bull/7HO15169","GERANIMO")</t>
  </si>
  <si>
    <t>7HO15169</t>
  </si>
  <si>
    <t>ZAREK X FRAZZLED X BALISTO</t>
  </si>
  <si>
    <t>hyperlink("https://ct.wwsires.com/bull/7HO14966","GHOST")</t>
  </si>
  <si>
    <t>7HO14966</t>
  </si>
  <si>
    <t>RENEGADE X SEATTLE X DELTA</t>
  </si>
  <si>
    <t>hyperlink("https://ct.wwsires.com/bull/14HO15481","GIGANTIC")</t>
  </si>
  <si>
    <t>14HO15481</t>
  </si>
  <si>
    <t>LEGACY X YODA X BALISTO</t>
  </si>
  <si>
    <t>hyperlink("https://ct.wwsires.com/bull/14HO15054","GLORY")</t>
  </si>
  <si>
    <t>14HO15054</t>
  </si>
  <si>
    <t>LEGACY X ACHIEVER X PROFIT</t>
  </si>
  <si>
    <t>hyperlink("https://ct.wwsires.com/bull/7HO14438","GODDARD")</t>
  </si>
  <si>
    <t>7HO14438</t>
  </si>
  <si>
    <t>BLOWTORCH X DELTA X SUPERSIRE</t>
  </si>
  <si>
    <t>hyperlink("https://ct.wwsires.com/bull/14HO15301","GORDY")</t>
  </si>
  <si>
    <t>14HO15301</t>
  </si>
  <si>
    <t>RIVETING X GRANITE X DELTA</t>
  </si>
  <si>
    <t>hyperlink("https://ct.wwsires.com/bull/7JE01939","GRADUATE")</t>
  </si>
  <si>
    <t>7JE01939</t>
  </si>
  <si>
    <t>CHROME X GOT MAID X ISAAC</t>
  </si>
  <si>
    <t>hyperlink("https://ct.wwsires.com/bull/7HO15097","GRANADA")</t>
  </si>
  <si>
    <t>7HO15097</t>
  </si>
  <si>
    <t>NUGENT X FRAZZLED X AHEAD</t>
  </si>
  <si>
    <t>hyperlink("https://ct.wwsires.com/bull/7HO15363","GRANBY")</t>
  </si>
  <si>
    <t>7HO15363</t>
  </si>
  <si>
    <t>BIGGELO X ACHIEVER X HOTSHOT</t>
  </si>
  <si>
    <t>hyperlink("https://ct.wwsires.com/bull/7HO15720","GRAPPLER")</t>
  </si>
  <si>
    <t>7HO15720</t>
  </si>
  <si>
    <t>SYNC X FRAZZLED X SILVER</t>
  </si>
  <si>
    <t>hyperlink("https://ct.wwsires.com/bull/7JE01490","GREG")</t>
  </si>
  <si>
    <t>7JE01490</t>
  </si>
  <si>
    <t>BALLISTIC X DIMENSION X REACTION</t>
  </si>
  <si>
    <t>hyperlink("https://ct.wwsires.com/bull/614HO07796","GRIFF")</t>
  </si>
  <si>
    <t>614HO07796</t>
  </si>
  <si>
    <t>SILVER X SUPERSIRE X MAN-O-MAN</t>
  </si>
  <si>
    <t>hyperlink("https://ct.wwsires.com/bull/7HO15398","HABITUDE")</t>
  </si>
  <si>
    <t>7HO15398</t>
  </si>
  <si>
    <t>MAGNITUDE X DELTA X DAY</t>
  </si>
  <si>
    <t>hyperlink("https://ct.wwsires.com/bull/14HO15646","HAGERMAN-P")</t>
  </si>
  <si>
    <t>14HO15646</t>
  </si>
  <si>
    <t>MONUMENT-P X WINDFALL X POWERBALL-P</t>
  </si>
  <si>
    <t>hyperlink("https://ct.wwsires.com/bull/7HO15533","HALBERT")</t>
  </si>
  <si>
    <t>7HO15533</t>
  </si>
  <si>
    <t>ROME X BUBBA X MODESTY</t>
  </si>
  <si>
    <t>hyperlink("https://ct.wwsires.com/bull/14HO15610","HALFBACK")</t>
  </si>
  <si>
    <t>14HO15610</t>
  </si>
  <si>
    <t>SPARTACUS X DELTA X DAY</t>
  </si>
  <si>
    <t>hyperlink("https://ct.wwsires.com/bull/250HO15364","HALO-PP")</t>
  </si>
  <si>
    <t>250HO15364</t>
  </si>
  <si>
    <t>LIMELIGHT-P X HODEDOE X DR PEPPER P</t>
  </si>
  <si>
    <t>hyperlink("https://ct.wwsires.com/bull/7HO15325","HANANS")</t>
  </si>
  <si>
    <t>7HO15325</t>
  </si>
  <si>
    <t>EXCALIBUR X DOC X MONTEREY</t>
  </si>
  <si>
    <t>hyperlink("https://ct.wwsires.com/bull/250HO14579","HANCOCK")</t>
  </si>
  <si>
    <t>250HO14579</t>
  </si>
  <si>
    <t>DOC X MONTEREY X MOGUL</t>
  </si>
  <si>
    <t>hyperlink("https://ct.wwsires.com/bull/7HO15524","HANDSHAKE")</t>
  </si>
  <si>
    <t>7HO15524</t>
  </si>
  <si>
    <t>TROPIC X DELTA-LAMBDA X MONTEREY</t>
  </si>
  <si>
    <t>hyperlink("https://ct.wwsires.com/bull/7HO14734","HANDSOME")</t>
  </si>
  <si>
    <t>7HO14734</t>
  </si>
  <si>
    <t>hyperlink("https://ct.wwsires.com/bull/7HO15440","HANDY-RED")</t>
  </si>
  <si>
    <t>7HO15440</t>
  </si>
  <si>
    <t>WEBSTER-P X SALVATORE RC X SUPERSIRE</t>
  </si>
  <si>
    <t>hyperlink("https://ct.wwsires.com/bull/7HO14838","HANFORD")</t>
  </si>
  <si>
    <t>7HO14838</t>
  </si>
  <si>
    <t>hyperlink("https://ct.wwsires.com/bull/7HO15307","HANGRY")</t>
  </si>
  <si>
    <t>7HO15307</t>
  </si>
  <si>
    <t>ROME X SLAMDUNK X RUBICON</t>
  </si>
  <si>
    <t>hyperlink("https://ct.wwsires.com/bull/250HO15322","HANLEY")</t>
  </si>
  <si>
    <t>250HO15322</t>
  </si>
  <si>
    <t>ALVAREZ X DOC X MONTEREY</t>
  </si>
  <si>
    <t>hyperlink("https://ct.wwsires.com/bull/14HO14587","HARLOW")</t>
  </si>
  <si>
    <t>14HO14587</t>
  </si>
  <si>
    <t>ACHIEVER X SILVER X NUMERO UNO</t>
  </si>
  <si>
    <t>hyperlink("https://ct.wwsires.com/bull/7HO15472","HARPER")</t>
  </si>
  <si>
    <t>7HO15472</t>
  </si>
  <si>
    <t>RENEGADE X HOTLINE X RUBICON</t>
  </si>
  <si>
    <t>hyperlink("https://ct.wwsires.com/bull/7HO15721","HARRISENNA")</t>
  </si>
  <si>
    <t>7HO15721</t>
  </si>
  <si>
    <t>MAXIMUS X REASON X RUBICON</t>
  </si>
  <si>
    <t>hyperlink("https://ct.wwsires.com/bull/250HO14928","HAWK")</t>
  </si>
  <si>
    <t>250HO14928</t>
  </si>
  <si>
    <t>ROLAN X BANDARES X SILVER</t>
  </si>
  <si>
    <t>hyperlink("https://ct.wwsires.com/bull/250HO15629","HEADFIRST")</t>
  </si>
  <si>
    <t>250HO15629</t>
  </si>
  <si>
    <t>HALLMARK X HUEY X BANDARES</t>
  </si>
  <si>
    <t>hyperlink("https://ct.wwsires.com/bull/250HO15240","HEART")</t>
  </si>
  <si>
    <t>250HO15240</t>
  </si>
  <si>
    <t>RENEGADE X FRAZZLED X MONTROSS</t>
  </si>
  <si>
    <t>hyperlink("https://ct.wwsires.com/bull/14HO15250","HELIOGEN")</t>
  </si>
  <si>
    <t>14HO15250</t>
  </si>
  <si>
    <t>LEGACY X REASON X RUBICON</t>
  </si>
  <si>
    <t>hyperlink("https://ct.wwsires.com/bull/14HO07770","HELIX")</t>
  </si>
  <si>
    <t>14HO07770</t>
  </si>
  <si>
    <t>hyperlink("https://ct.wwsires.com/bull/7JE01843","HERBSTREIT")</t>
  </si>
  <si>
    <t>7JE01843</t>
  </si>
  <si>
    <t>JX URLACHER {6} X LISTOWEL-P X CHISEL</t>
  </si>
  <si>
    <t>hyperlink("https://ct.wwsires.com/bull/7HO15576","HERSHEY")</t>
  </si>
  <si>
    <t>7HO15576</t>
  </si>
  <si>
    <t>HALLMARK X NIGHTSKY X FRAZZLED</t>
  </si>
  <si>
    <t>hyperlink("https://ct.wwsires.com/bull/7HO14692","HIDEYHO")</t>
  </si>
  <si>
    <t>7HO14692</t>
  </si>
  <si>
    <t>RESOLVE X RUBICON X JACEY</t>
  </si>
  <si>
    <t>hyperlink("https://ct.wwsires.com/bull/7HO15266","HIGH DEMAND")</t>
  </si>
  <si>
    <t>7HO15266</t>
  </si>
  <si>
    <t>RIVETING X HELIX X TANGO</t>
  </si>
  <si>
    <t>hyperlink("https://ct.wwsires.com/bull/7HO15537","HIGH SEAS")</t>
  </si>
  <si>
    <t>7HO15537</t>
  </si>
  <si>
    <t>SPARTACUS X ACHIEVER X JEDI</t>
  </si>
  <si>
    <t>hyperlink("https://ct.wwsires.com/bull/14HO14690","HIGHLITE")</t>
  </si>
  <si>
    <t>14HO14690</t>
  </si>
  <si>
    <t>COPYCAT X DELTA X DAY</t>
  </si>
  <si>
    <t>hyperlink("https://ct.wwsires.com/bull/7HO15505","HOCUS POCUS")</t>
  </si>
  <si>
    <t>7HO15505</t>
  </si>
  <si>
    <t>POSITIVE X FLYER X HOTSHOT</t>
  </si>
  <si>
    <t>hyperlink("https://ct.wwsires.com/bull/7JE01820","HOLEINONE")</t>
  </si>
  <si>
    <t>7JE01820</t>
  </si>
  <si>
    <t>hyperlink("https://ct.wwsires.com/bull/7HO15393","HOLLERPOINT")</t>
  </si>
  <si>
    <t>7HO15393</t>
  </si>
  <si>
    <t>MAGNITUDE X JOSUPER X RUBICON</t>
  </si>
  <si>
    <t>hyperlink("https://ct.wwsires.com/bull/7HO15487","HOLLIDAY")</t>
  </si>
  <si>
    <t>7HO15487</t>
  </si>
  <si>
    <t>RENEGADE X NUGENT X KING ROYAL</t>
  </si>
  <si>
    <t>hyperlink("https://ct.wwsires.com/bull/250HO15397","HOMECOMING")</t>
  </si>
  <si>
    <t>250HO15397</t>
  </si>
  <si>
    <t>hyperlink("https://ct.wwsires.com/bull/7HO14644","HONESTLY")</t>
  </si>
  <si>
    <t>7HO14644</t>
  </si>
  <si>
    <t>HODEDOE X MODESTY X GAMBLER</t>
  </si>
  <si>
    <t>hyperlink("https://ct.wwsires.com/bull/250HO14538","HOTLINE")</t>
  </si>
  <si>
    <t>250HO14538</t>
  </si>
  <si>
    <t>HOTLINE X RUBICON X JABIR</t>
  </si>
  <si>
    <t>hyperlink("https://ct.wwsires.com/bull/7HO14124","HOUDINI")</t>
  </si>
  <si>
    <t>7HO14124</t>
  </si>
  <si>
    <t>HELIX X JOSUPER X MOGUL</t>
  </si>
  <si>
    <t>hyperlink("https://ct.wwsires.com/bull/7HO15396","HUCK")</t>
  </si>
  <si>
    <t>7HO15396</t>
  </si>
  <si>
    <t>LEGACY X YODA X HURRICANE</t>
  </si>
  <si>
    <t>hyperlink("https://ct.wwsires.com/bull/7HO15631","HUCKLEBERRY")</t>
  </si>
  <si>
    <t>7HO15631</t>
  </si>
  <si>
    <t>SPARTACUS X MARIUS X DELTA</t>
  </si>
  <si>
    <t>hyperlink("https://ct.wwsires.com/bull/7HO14741","HULK")</t>
  </si>
  <si>
    <t>7HO14741</t>
  </si>
  <si>
    <t>REASON X MONTEREY X SUPERSIRE</t>
  </si>
  <si>
    <t>hyperlink("https://ct.wwsires.com/bull/7HO15540","HUMPTY")</t>
  </si>
  <si>
    <t>7HO15540</t>
  </si>
  <si>
    <t>EISAKU X MARIUS X DELTA</t>
  </si>
  <si>
    <t>hyperlink("https://ct.wwsires.com/bull/614HO07714","HURRICANE")</t>
  </si>
  <si>
    <t>614HO07714</t>
  </si>
  <si>
    <t>CHOPS X SHOTGLASS X PLANET</t>
  </si>
  <si>
    <t>hyperlink("https://ct.wwsires.com/bull/614HO14138","HUSKY")</t>
  </si>
  <si>
    <t>614HO14138</t>
  </si>
  <si>
    <t>LEGENDARY X DRACO X EPIC</t>
  </si>
  <si>
    <t>hyperlink("https://ct.wwsires.com/bull/7HO14862","IDEAL")</t>
  </si>
  <si>
    <t>7HO14862</t>
  </si>
  <si>
    <t>MAVERICK X MODESTY X MERIDIAN</t>
  </si>
  <si>
    <t>hyperlink("https://ct.wwsires.com/bull/7HO15563","IMPACT")</t>
  </si>
  <si>
    <t>7HO15563</t>
  </si>
  <si>
    <t>MAXIMUS X HODEDOE X JEDI</t>
  </si>
  <si>
    <t>hyperlink("https://ct.wwsires.com/bull/250HO15034","IMPROBABLE")</t>
  </si>
  <si>
    <t>250HO15034</t>
  </si>
  <si>
    <t>RENEGADE X TOOK X JEDI</t>
  </si>
  <si>
    <t>hyperlink("https://ct.wwsires.com/bull/507HO12864","INFERNO")</t>
  </si>
  <si>
    <t>507HO12864</t>
  </si>
  <si>
    <t>YODER X SNOWMAN X SHOTTLE</t>
  </si>
  <si>
    <t>hyperlink("https://ct.wwsires.com/bull/14JE01675","IROQUOIS-P")</t>
  </si>
  <si>
    <t>14JE01675</t>
  </si>
  <si>
    <t>LISTOWEL-P X AXIS X DENZEL</t>
  </si>
  <si>
    <t>hyperlink("https://ct.wwsires.com/bull/14JE01885","JADYN")</t>
  </si>
  <si>
    <t>14JE01885</t>
  </si>
  <si>
    <t>JX DASHIELL {6} X MACKENZIE X HOBBIT</t>
  </si>
  <si>
    <t>hyperlink("https://ct.wwsires.com/bull/7HO14555","JAIRE")</t>
  </si>
  <si>
    <t>7HO14555</t>
  </si>
  <si>
    <t>JAGUAR X DRACO X SUPERSIRE</t>
  </si>
  <si>
    <t>hyperlink("https://ct.wwsires.com/bull/9AY00129","JAMAICA")</t>
  </si>
  <si>
    <t>9AY00129</t>
  </si>
  <si>
    <t>CHAMPION X MODEM X MARBRAE JAMBOREE</t>
  </si>
  <si>
    <t>hyperlink("https://ct.wwsires.com/bull/7HO14545","JAMARCO")</t>
  </si>
  <si>
    <t>7HO14545</t>
  </si>
  <si>
    <t>DEANO X HEISENBERG X TANGO</t>
  </si>
  <si>
    <t>hyperlink("https://ct.wwsires.com/bull/14HO15317","JANGLE")</t>
  </si>
  <si>
    <t>14HO15317</t>
  </si>
  <si>
    <t>LEGACY X MODESTY X DELTA</t>
  </si>
  <si>
    <t>hyperlink("https://ct.wwsires.com/bull/7HO15339","JAWS")</t>
  </si>
  <si>
    <t>7HO15339</t>
  </si>
  <si>
    <t>TAHITI X AMULET X SUPERSHOT</t>
  </si>
  <si>
    <t>hyperlink("https://ct.wwsires.com/bull/250HO15200","JAZZ")</t>
  </si>
  <si>
    <t>250HO15200</t>
  </si>
  <si>
    <t>SOLUTION X LEGENDARY X DELTA</t>
  </si>
  <si>
    <t>hyperlink("https://ct.wwsires.com/bull/250HO15206","JIGGLE JUICE")</t>
  </si>
  <si>
    <t>250HO15206</t>
  </si>
  <si>
    <t>SOLUTION X DELTA X JOSUPER</t>
  </si>
  <si>
    <t>hyperlink("https://ct.wwsires.com/bull/7JE01659","JIMINY")</t>
  </si>
  <si>
    <t>7JE01659</t>
  </si>
  <si>
    <t>DIMENSION X DETERMINATE X JACE {6}</t>
  </si>
  <si>
    <t>hyperlink("https://ct.wwsires.com/bull/250JE01778","JOLIN")</t>
  </si>
  <si>
    <t>250JE01778</t>
  </si>
  <si>
    <t>DISCO X PREMIER X PARAMOUNT</t>
  </si>
  <si>
    <t>hyperlink("https://ct.wwsires.com/bull/614HO14225","JUDGE")</t>
  </si>
  <si>
    <t>614HO14225</t>
  </si>
  <si>
    <t>JAGUAR X DELTA X EPIC</t>
  </si>
  <si>
    <t>hyperlink("https://ct.wwsires.com/bull/7BS00908","JUKEBOX PP")</t>
  </si>
  <si>
    <t>7BS00908</t>
  </si>
  <si>
    <t>CAR X CARTEL X CROATT ANDY NP</t>
  </si>
  <si>
    <t>hyperlink("https://ct.wwsires.com/bull/7HO15002","JULES")</t>
  </si>
  <si>
    <t>7HO15002</t>
  </si>
  <si>
    <t>RIO X HELIX X JOSUPER</t>
  </si>
  <si>
    <t>hyperlink("https://ct.wwsires.com/bull/7JE01719","JX ADAMA {6}")</t>
  </si>
  <si>
    <t>7JE01719</t>
  </si>
  <si>
    <t>FRISCO X LEMONHEAD X VOLCANO</t>
  </si>
  <si>
    <t>hyperlink("https://ct.wwsires.com/bull/7JE01775","JX ALLTIME {4}")</t>
  </si>
  <si>
    <t>7JE01775</t>
  </si>
  <si>
    <t>ZINC {5} X JX MARLO {2} X BALLISTIC</t>
  </si>
  <si>
    <t>hyperlink("https://ct.wwsires.com/bull/7JE01769","JX ARCHIE {5}")</t>
  </si>
  <si>
    <t>7JE01769</t>
  </si>
  <si>
    <t>JX MALDINI {4} X BANCROFT X VISIONARY</t>
  </si>
  <si>
    <t>hyperlink("https://ct.wwsires.com/bull/14JE01806","JX BLITZEN {4}")</t>
  </si>
  <si>
    <t>14JE01806</t>
  </si>
  <si>
    <t>JX FAMILIA {3} X BALTAZAR {5} X VOLCANO</t>
  </si>
  <si>
    <t>hyperlink("https://ct.wwsires.com/bull/7JE01891","JX BURROW {6}")</t>
  </si>
  <si>
    <t>7JE01891</t>
  </si>
  <si>
    <t>JX URLACHER {6} X VICEROY X JX LEONEL {3}</t>
  </si>
  <si>
    <t>hyperlink("https://ct.wwsires.com/bull/14JE01712","JX BUTKUS {4}")</t>
  </si>
  <si>
    <t>14JE01712</t>
  </si>
  <si>
    <t>JX FAMILIA {3} X CHILI X HARRIS</t>
  </si>
  <si>
    <t>hyperlink("https://ct.wwsires.com/bull/7JE01956","JX CALLAN {5}")</t>
  </si>
  <si>
    <t>7JE01956</t>
  </si>
  <si>
    <t>JX THRASHER {6} X JX FOURNETTE {3} X LEMONHEAD</t>
  </si>
  <si>
    <t>hyperlink("https://ct.wwsires.com/bull/7JE01786","JX CARDIFF {4}")</t>
  </si>
  <si>
    <t>7JE01786</t>
  </si>
  <si>
    <t>JX FOURNETTE {3} X LEMONHEAD X PHAROAH</t>
  </si>
  <si>
    <t>hyperlink("https://ct.wwsires.com/bull/14JE01734","JX CASTIRON {3}")</t>
  </si>
  <si>
    <t>14JE01734</t>
  </si>
  <si>
    <t>STEVENS {5} X VANDRELL {2} X DAZZLER</t>
  </si>
  <si>
    <t>hyperlink("https://ct.wwsires.com/bull/7JE01789","JX CHATHAM {4}")</t>
  </si>
  <si>
    <t>7JE01789</t>
  </si>
  <si>
    <t>ENZO {3} X LEMONHEAD X PHAROAH</t>
  </si>
  <si>
    <t>hyperlink("https://ct.wwsires.com/bull/14JE01821","JX CHIP {4}")</t>
  </si>
  <si>
    <t>14JE01821</t>
  </si>
  <si>
    <t>JX PINE {6} X VICEROY X ARRIVAL</t>
  </si>
  <si>
    <t>hyperlink("https://ct.wwsires.com/bull/14JE01876","JX COLGATE {6}")</t>
  </si>
  <si>
    <t>14JE01876</t>
  </si>
  <si>
    <t>CHROME X JX STORMCLOUD{4} X GAMEDAY</t>
  </si>
  <si>
    <t>hyperlink("https://ct.wwsires.com/bull/250JE01947","JX CORSAIR {5}")</t>
  </si>
  <si>
    <t>250JE01947</t>
  </si>
  <si>
    <t>ROWAN X ENZO {3} X LEMONHEAD</t>
  </si>
  <si>
    <t>hyperlink("https://ct.wwsires.com/bull/14JE01921","JX CRISPIN {5}")</t>
  </si>
  <si>
    <t>14JE01921</t>
  </si>
  <si>
    <t>hyperlink("https://ct.wwsires.com/bull/7JE01933","JX ELS {6}")</t>
  </si>
  <si>
    <t>7JE01933</t>
  </si>
  <si>
    <t>JX THRASHER {6} X JX POGBA {4} X MACKENZIE</t>
  </si>
  <si>
    <t>hyperlink("https://ct.wwsires.com/bull/507JE01662","JX FIRESTAR {6}")</t>
  </si>
  <si>
    <t>507JE01662</t>
  </si>
  <si>
    <t>BALTAZAR {5} X DAYBREAK X JACE {6}</t>
  </si>
  <si>
    <t>hyperlink("https://ct.wwsires.com/bull/7JE01899","JX GOALS {5}-P")</t>
  </si>
  <si>
    <t>7JE01899</t>
  </si>
  <si>
    <t>JX DASHIELL {6} X JX AVON KLAY {3}-P X SEVEN</t>
  </si>
  <si>
    <t>hyperlink("https://ct.wwsires.com/bull/14JE01830","JX HOOPTIE {4}-P")</t>
  </si>
  <si>
    <t>14JE01830</t>
  </si>
  <si>
    <t>JX KOBE{3}-P X JX MARLO {2} X LIMELIGHT-P {6}</t>
  </si>
  <si>
    <t>hyperlink("https://ct.wwsires.com/bull/507JE01715","JX JAYLEN {4}")</t>
  </si>
  <si>
    <t>507JE01715</t>
  </si>
  <si>
    <t>FUTURE {3} X EUSEBIO {4} X MAGNUM</t>
  </si>
  <si>
    <t>hyperlink("https://ct.wwsires.com/bull/614JE01851","JX KENDRICK {5}")</t>
  </si>
  <si>
    <t>614JE01851</t>
  </si>
  <si>
    <t>MONTRA {6} X STEVENS {5} X JX MARLO {2}</t>
  </si>
  <si>
    <t>hyperlink("https://ct.wwsires.com/bull/14JE01871","JX MARCELLUS {5}")</t>
  </si>
  <si>
    <t>14JE01871</t>
  </si>
  <si>
    <t>JX DASHIELL {6} X BARRICADE X JX MARLO {2}</t>
  </si>
  <si>
    <t>hyperlink("https://ct.wwsires.com/bull/7JE01877","JX MESA {5}")</t>
  </si>
  <si>
    <t>7JE01877</t>
  </si>
  <si>
    <t>hyperlink("https://ct.wwsires.com/bull/7JE01813","JX MOE {4}")</t>
  </si>
  <si>
    <t>7JE01813</t>
  </si>
  <si>
    <t>ENZO {3} X STEVENS {5} X JX MARLO {2}</t>
  </si>
  <si>
    <t>hyperlink("https://ct.wwsires.com/bull/7JE01905","JX MURDOCH {5}")</t>
  </si>
  <si>
    <t>7JE01905</t>
  </si>
  <si>
    <t>JX URLACHER {6} X VICEROY X BINGO</t>
  </si>
  <si>
    <t>hyperlink("https://ct.wwsires.com/bull/14JE01765","JX NOODLE {4}")</t>
  </si>
  <si>
    <t>14JE01765</t>
  </si>
  <si>
    <t>JODECI {3} X NXLEVEL X NITRO</t>
  </si>
  <si>
    <t>hyperlink("https://ct.wwsires.com/bull/507JE01837","JX NOX {4}")</t>
  </si>
  <si>
    <t>507JE01837</t>
  </si>
  <si>
    <t>DOX {3} X NEWS X MACKENZIE</t>
  </si>
  <si>
    <t>hyperlink("https://ct.wwsires.com/bull/14JE01924","JX PHIL {6}")</t>
  </si>
  <si>
    <t>14JE01924</t>
  </si>
  <si>
    <t>JX DANIEL {6} X JX POGBA {4} X MACKENZIE</t>
  </si>
  <si>
    <t>hyperlink("https://ct.wwsires.com/bull/7JE01699","JX PINE {6}")</t>
  </si>
  <si>
    <t>7JE01699</t>
  </si>
  <si>
    <t>FRISCO X DIMENSION X ACTION</t>
  </si>
  <si>
    <t>hyperlink("https://ct.wwsires.com/bull/7JE01920","JX REFORM {6}")</t>
  </si>
  <si>
    <t>7JE01920</t>
  </si>
  <si>
    <t>DORSAI X LEMONHEAD X VIVALDI</t>
  </si>
  <si>
    <t>hyperlink("https://ct.wwsires.com/bull/7JE01879","JX RHODES {5}")</t>
  </si>
  <si>
    <t>7JE01879</t>
  </si>
  <si>
    <t>HOTLINE {4} X GOT MAID X COMBO {3}</t>
  </si>
  <si>
    <t>hyperlink("https://ct.wwsires.com/bull/14JE01850","JX RICKIE {4}")</t>
  </si>
  <si>
    <t>14JE01850</t>
  </si>
  <si>
    <t>JX DASHIELL {6} X BANCROFT X MAGNUM</t>
  </si>
  <si>
    <t>hyperlink("https://ct.wwsires.com/bull/14JE01929","JX SKALSKI {5}-P")</t>
  </si>
  <si>
    <t>14JE01929</t>
  </si>
  <si>
    <t>LISTOWEL-P X DISCO X JX MARLO {2}</t>
  </si>
  <si>
    <t>hyperlink("https://ct.wwsires.com/bull/14JE00769","JX STONEY {3}")</t>
  </si>
  <si>
    <t>14JE00769</t>
  </si>
  <si>
    <t>JX MARLO {2} X ALLSTAR X Q IMPULS</t>
  </si>
  <si>
    <t>hyperlink("https://ct.wwsires.com/bull/7JE01758","JX THRASHER {6}")</t>
  </si>
  <si>
    <t>7JE01758</t>
  </si>
  <si>
    <t>PILGRIM X VICEROY X SOLEIL</t>
  </si>
  <si>
    <t>hyperlink("https://ct.wwsires.com/bull/7JE01948","JX WAYLON {6}")</t>
  </si>
  <si>
    <t>7JE01948</t>
  </si>
  <si>
    <t>JX THRASHER {6} X GOT MAID X JX LEONEL {3}</t>
  </si>
  <si>
    <t>hyperlink("https://ct.wwsires.com/bull/7JE01844","JX WEBB {4}")</t>
  </si>
  <si>
    <t>7JE01844</t>
  </si>
  <si>
    <t>CHROME X VICEROY X MACKENZIE</t>
  </si>
  <si>
    <t>hyperlink("https://ct.wwsires.com/bull/7HO15029","KAMAU")</t>
  </si>
  <si>
    <t>7HO15029</t>
  </si>
  <si>
    <t>RENEGADE X OUTSIDERS X DAMARIS</t>
  </si>
  <si>
    <t>hyperlink("https://ct.wwsires.com/bull/7HO15583","KASHTON")</t>
  </si>
  <si>
    <t>7HO15583</t>
  </si>
  <si>
    <t>hyperlink("https://ct.wwsires.com/bull/14JE01782","KENTUCKY {6}")</t>
  </si>
  <si>
    <t>14JE01782</t>
  </si>
  <si>
    <t>KINGSTON X WORLD CUP {4} X CHISEL</t>
  </si>
  <si>
    <t>hyperlink("https://ct.wwsires.com/bull/7JE01630","KESTREL-P")</t>
  </si>
  <si>
    <t>7JE01630</t>
  </si>
  <si>
    <t>COMANCHE X MACHETE X HEADLINE</t>
  </si>
  <si>
    <t>hyperlink("https://ct.wwsires.com/bull/7JE01862","KIMBER")</t>
  </si>
  <si>
    <t>7JE01862</t>
  </si>
  <si>
    <t>JX URLACHER {6} X CRAZE X HARRIS</t>
  </si>
  <si>
    <t>hyperlink("https://ct.wwsires.com/bull/14HO15046","KINGBIRD")</t>
  </si>
  <si>
    <t>14HO15046</t>
  </si>
  <si>
    <t>hyperlink("https://ct.wwsires.com/bull/14HO15488","KINGSMAN")</t>
  </si>
  <si>
    <t>14HO15488</t>
  </si>
  <si>
    <t>ARROWHEAD X MARIUS X DELTA</t>
  </si>
  <si>
    <t>hyperlink("https://ct.wwsires.com/bull/14HO15367","KNOCKOUT")</t>
  </si>
  <si>
    <t>14HO15367</t>
  </si>
  <si>
    <t>EISAKU X ACHIEVER X DENVER</t>
  </si>
  <si>
    <t>hyperlink("https://ct.wwsires.com/bull/614JE00758","KNOCK-OUT")</t>
  </si>
  <si>
    <t>614JE00758</t>
  </si>
  <si>
    <t>ARCHER X HILARIO X LEGAL</t>
  </si>
  <si>
    <t>hyperlink("https://ct.wwsires.com/bull/7HO15380","KRINGLE")</t>
  </si>
  <si>
    <t>7HO15380</t>
  </si>
  <si>
    <t>BARCLAY X NIGHTSKY X FRAZZLED</t>
  </si>
  <si>
    <t>hyperlink("https://ct.wwsires.com/bull/7HO14934","KYLER")</t>
  </si>
  <si>
    <t>7HO14934</t>
  </si>
  <si>
    <t>SOLUTION X ROCKETFIRE X MONTROSS</t>
  </si>
  <si>
    <t>hyperlink("https://ct.wwsires.com/bull/14HO15539","LAD")</t>
  </si>
  <si>
    <t>14HO15539</t>
  </si>
  <si>
    <t>DIVERSITY X HELIX X DELTA</t>
  </si>
  <si>
    <t>hyperlink("https://ct.wwsires.com/bull/250JE01852","LADSON")</t>
  </si>
  <si>
    <t>250JE01852</t>
  </si>
  <si>
    <t>CHROME X CRAZE X BARNABAS</t>
  </si>
  <si>
    <t>hyperlink("https://ct.wwsires.com/bull/14HO15281","LAFLEUR")</t>
  </si>
  <si>
    <t>14HO15281</t>
  </si>
  <si>
    <t>LEGACY X ROBSON X YODER</t>
  </si>
  <si>
    <t>hyperlink("https://ct.wwsires.com/bull/7HO15229","LAGUNA")</t>
  </si>
  <si>
    <t>7HO15229</t>
  </si>
  <si>
    <t>SOLUTION X JEDI X KINGBOY</t>
  </si>
  <si>
    <t>hyperlink("https://ct.wwsires.com/bull/14HO15121","LANDSLIDE")</t>
  </si>
  <si>
    <t>14HO15121</t>
  </si>
  <si>
    <t>CRIMSON X MODESTY X COMMANDER</t>
  </si>
  <si>
    <t>hyperlink("https://ct.wwsires.com/bull/14HO14972","LANNISTER")</t>
  </si>
  <si>
    <t>14HO14972</t>
  </si>
  <si>
    <t>NUGENT X BANDARES X KINGBOY</t>
  </si>
  <si>
    <t>hyperlink("https://ct.wwsires.com/bull/7HO15273","LAWLESS")</t>
  </si>
  <si>
    <t>7HO15273</t>
  </si>
  <si>
    <t>ROME X BRENNAN X SILVER</t>
  </si>
  <si>
    <t>hyperlink("https://ct.wwsires.com/bull/250HO15038","LAWRIN")</t>
  </si>
  <si>
    <t>250HO15038</t>
  </si>
  <si>
    <t>RIVETING X LOPEZ X KINGBOY</t>
  </si>
  <si>
    <t>hyperlink("https://ct.wwsires.com/bull/507HO15195","LAZER")</t>
  </si>
  <si>
    <t>507HO15195</t>
  </si>
  <si>
    <t>LEGACY X SUPERHERO X YODER</t>
  </si>
  <si>
    <t>hyperlink("https://ct.wwsires.com/bull/7HO14250","LEGACY")</t>
  </si>
  <si>
    <t>7HO14250</t>
  </si>
  <si>
    <t>FRAZZLED X YODER X LIQUID GOLD</t>
  </si>
  <si>
    <t>hyperlink("https://ct.wwsires.com/bull/14JE00670","LEMONHEAD")</t>
  </si>
  <si>
    <t>14JE00670</t>
  </si>
  <si>
    <t>SAMSON X RENEGADE X HALLMARK</t>
  </si>
  <si>
    <t>hyperlink("https://ct.wwsires.com/bull/7HO14992","LEMUEL")</t>
  </si>
  <si>
    <t>7HO14992</t>
  </si>
  <si>
    <t>RENEGADE X SUPERSPRING X JOSUPER</t>
  </si>
  <si>
    <t>hyperlink("https://ct.wwsires.com/bull/250HO15637","LEVEL")</t>
  </si>
  <si>
    <t>250HO15637</t>
  </si>
  <si>
    <t>TROPIC X JEDI X KINGBOY</t>
  </si>
  <si>
    <t>hyperlink("https://ct.wwsires.com/bull/7HO15585","LEXON")</t>
  </si>
  <si>
    <t>7HO15585</t>
  </si>
  <si>
    <t>TWITCH X COPYCAT X RUBICON</t>
  </si>
  <si>
    <t>hyperlink("https://ct.wwsires.com/bull/7HO15186","LEXUS")</t>
  </si>
  <si>
    <t>7HO15186</t>
  </si>
  <si>
    <t>LEGACY X SLAMDUNK X JEDI</t>
  </si>
  <si>
    <t>hyperlink("https://ct.wwsires.com/bull/7HO14132","LIBERTY-P")</t>
  </si>
  <si>
    <t>7HO14132</t>
  </si>
  <si>
    <t>MORITZ X ERASER P X SUPERSIRE</t>
  </si>
  <si>
    <t>hyperlink("https://ct.wwsires.com/bull/14HO15182","LIFT OFF")</t>
  </si>
  <si>
    <t>14HO15182</t>
  </si>
  <si>
    <t>LEGACY X SAMURI X SPRING</t>
  </si>
  <si>
    <t>hyperlink("https://ct.wwsires.com/bull/14HO14607","LIMELIGHT-P")</t>
  </si>
  <si>
    <t>14HO14607</t>
  </si>
  <si>
    <t>SPICE P X SUPERSHOT X MOGUL</t>
  </si>
  <si>
    <t>hyperlink("https://ct.wwsires.com/bull/614HO15274","LINK")</t>
  </si>
  <si>
    <t>614HO15274</t>
  </si>
  <si>
    <t>LEGACY X MEDLEY X DELTA</t>
  </si>
  <si>
    <t>hyperlink("https://ct.wwsires.com/bull/7HO14454","LIONEL")</t>
  </si>
  <si>
    <t>7HO14454</t>
  </si>
  <si>
    <t>FRAZZLED X MONTROSS X SUPERSIRE</t>
  </si>
  <si>
    <t>hyperlink("https://ct.wwsires.com/bull/250HO15208","LOGISTICS")</t>
  </si>
  <si>
    <t>250HO15208</t>
  </si>
  <si>
    <t>RENEGADE X HELIX X DELTA</t>
  </si>
  <si>
    <t>hyperlink("https://ct.wwsires.com/bull/7HO14904","LON")</t>
  </si>
  <si>
    <t>7HO14904</t>
  </si>
  <si>
    <t>SOLUTION X OUTSIDERS X DAMARIS</t>
  </si>
  <si>
    <t>hyperlink("https://ct.wwsires.com/bull/7HO15300","LORIVAL")</t>
  </si>
  <si>
    <t>7HO15300</t>
  </si>
  <si>
    <t>RIVETING X BRENNAN X JEDI</t>
  </si>
  <si>
    <t>hyperlink("https://ct.wwsires.com/bull/14HO15528","LOTTERY")</t>
  </si>
  <si>
    <t>14HO15528</t>
  </si>
  <si>
    <t>ROME X ROLAN X JEDI</t>
  </si>
  <si>
    <t>hyperlink("https://ct.wwsires.com/bull/14HO15155","LOTUS")</t>
  </si>
  <si>
    <t>14HO15155</t>
  </si>
  <si>
    <t>RIVETING X OUTLAST X SILVER</t>
  </si>
  <si>
    <t>hyperlink("https://ct.wwsires.com/bull/7HO15102","LUCCESE-RED")</t>
  </si>
  <si>
    <t>7HO15102</t>
  </si>
  <si>
    <t>SIMPLICITY-P*RC X ZINGER*RC X ENTITLE *RC</t>
  </si>
  <si>
    <t>hyperlink("https://ct.wwsires.com/bull/7HO15056","LUNA")</t>
  </si>
  <si>
    <t>7HO15056</t>
  </si>
  <si>
    <t>BRASS X JAGGER X FRANCHISE</t>
  </si>
  <si>
    <t>hyperlink("https://ct.wwsires.com/bull/7HO15464","LUNAR")</t>
  </si>
  <si>
    <t>7HO15464</t>
  </si>
  <si>
    <t>LEGACY X MOONGLOW X JOSUPER</t>
  </si>
  <si>
    <t>hyperlink("https://ct.wwsires.com/bull/7HO14160","LUSTER-P")</t>
  </si>
  <si>
    <t>7HO14160</t>
  </si>
  <si>
    <t>ZIPIT-P X KINGBOY X SUPERSIRE</t>
  </si>
  <si>
    <t>hyperlink("https://ct.wwsires.com/bull/7HO15197","MAGELLAN")</t>
  </si>
  <si>
    <t>7HO15197</t>
  </si>
  <si>
    <t>BASIC X MAGEE X DELTA</t>
  </si>
  <si>
    <t>hyperlink("https://ct.wwsires.com/bull/7HO15164","MAGNITUDE4")</t>
  </si>
  <si>
    <t>7HO15164</t>
  </si>
  <si>
    <t>CASPER X LYLAS X NUMERO UNO</t>
  </si>
  <si>
    <t>hyperlink("https://ct.wwsires.com/bull/7JE01907","MAHOMES")</t>
  </si>
  <si>
    <t>7JE01907</t>
  </si>
  <si>
    <t>JX CHIEF{6} X STEVE X LAYNE</t>
  </si>
  <si>
    <t>hyperlink("https://ct.wwsires.com/bull/7HO15442","MANIFEST-RED")</t>
  </si>
  <si>
    <t>7HO15442</t>
  </si>
  <si>
    <t>RONALD*RC X APPRENTICE*RC X MONTEREY</t>
  </si>
  <si>
    <t>hyperlink("https://ct.wwsires.com/bull/7HO14316","MARKSMAN")</t>
  </si>
  <si>
    <t>7HO14316</t>
  </si>
  <si>
    <t>HELIX X DELTA X SNOWMOBIL</t>
  </si>
  <si>
    <t>hyperlink("https://ct.wwsires.com/bull/14JE01954","MARO")</t>
  </si>
  <si>
    <t>14JE01954</t>
  </si>
  <si>
    <t>STEVE X VICEROY X MAGNUM</t>
  </si>
  <si>
    <t>hyperlink("https://ct.wwsires.com/bull/14HO15582","MASHAK")</t>
  </si>
  <si>
    <t>14HO15582</t>
  </si>
  <si>
    <t>MAXIMUS X TAHITI X JEDI</t>
  </si>
  <si>
    <t>hyperlink("https://ct.wwsires.com/bull/14HO15726","MASLON")</t>
  </si>
  <si>
    <t>14HO15726</t>
  </si>
  <si>
    <t>MAXIMUS X ACHIEVER X DENVER</t>
  </si>
  <si>
    <t>hyperlink("https://ct.wwsires.com/bull/14HO15445","MASSEY")</t>
  </si>
  <si>
    <t>14HO15445</t>
  </si>
  <si>
    <t>LEGACY X GUARANTEE X DELTA</t>
  </si>
  <si>
    <t>hyperlink("https://ct.wwsires.com/bull/7JE01344","MATT")</t>
  </si>
  <si>
    <t>7JE01344</t>
  </si>
  <si>
    <t>IRWIN X TBONE X Q IMPULS</t>
  </si>
  <si>
    <t>hyperlink("https://ct.wwsires.com/bull/7HO15739","MATTHEW-P")</t>
  </si>
  <si>
    <t>7HO15739</t>
  </si>
  <si>
    <t>MONUMENT-P X RAPTOR X PROFIT</t>
  </si>
  <si>
    <t>hyperlink("https://ct.wwsires.com/bull/7HO14859","MAXIMUS")</t>
  </si>
  <si>
    <t>7HO14859</t>
  </si>
  <si>
    <t>ROLAN X BLOWTORCH X YODER</t>
  </si>
  <si>
    <t>hyperlink("https://ct.wwsires.com/bull/507HO11621","MAYFLOWER")</t>
  </si>
  <si>
    <t>507HO11621</t>
  </si>
  <si>
    <t>SNOWMAN X SOCRATES X O MAN</t>
  </si>
  <si>
    <t>hyperlink("https://ct.wwsires.com/bull/507JE01874","MCCOMB")</t>
  </si>
  <si>
    <t>507JE01874</t>
  </si>
  <si>
    <t>JX URLACHER {6} X CHROME X VALSON</t>
  </si>
  <si>
    <t>hyperlink("https://ct.wwsires.com/bull/250HO15525","MCDONALD-P-RED")</t>
  </si>
  <si>
    <t>250HO15525</t>
  </si>
  <si>
    <t>RONALD*RC X PAT-RED X CLARENCE*RC</t>
  </si>
  <si>
    <t>hyperlink("https://ct.wwsires.com/bull/7HO15345","MCGYVER")</t>
  </si>
  <si>
    <t>7HO15345</t>
  </si>
  <si>
    <t>LEGACY X MATTERS X HOTSHOT</t>
  </si>
  <si>
    <t>hyperlink("https://ct.wwsires.com/bull/7HO15204","MELLENCAMP")</t>
  </si>
  <si>
    <t>7HO15204</t>
  </si>
  <si>
    <t>RENEGADE X SAMURI X SUPERSHOT</t>
  </si>
  <si>
    <t>hyperlink("https://ct.wwsires.com/bull/7HO14732","MERIDIAN")</t>
  </si>
  <si>
    <t>7HO14732</t>
  </si>
  <si>
    <t>ACHIEVER X PROFIT X MORDEN</t>
  </si>
  <si>
    <t>hyperlink("https://ct.wwsires.com/bull/250HO14710","MESCALERO")</t>
  </si>
  <si>
    <t>250HO14710</t>
  </si>
  <si>
    <t>PINNACLE X RUBICON X SUPERSIRE</t>
  </si>
  <si>
    <t>hyperlink("https://ct.wwsires.com/bull/7HO15630","METRO")</t>
  </si>
  <si>
    <t>7HO15630</t>
  </si>
  <si>
    <t>BIGGELO X SUPERHERO X RUBICON</t>
  </si>
  <si>
    <t>hyperlink("https://ct.wwsires.com/bull/14HO14315","MILFORD")</t>
  </si>
  <si>
    <t>14HO14315</t>
  </si>
  <si>
    <t>hyperlink("https://ct.wwsires.com/bull/7HO15233","MILKY")</t>
  </si>
  <si>
    <t>7HO15233</t>
  </si>
  <si>
    <t>LIONEL X ACHIEVER X DAMARIS</t>
  </si>
  <si>
    <t>hyperlink("https://ct.wwsires.com/bull/7HO15340","MILKYWAY")</t>
  </si>
  <si>
    <t>7HO15340</t>
  </si>
  <si>
    <t>LEGACY X SUPERHERO X RUBICON</t>
  </si>
  <si>
    <t>hyperlink("https://ct.wwsires.com/bull/7HO12421","MILLINGTON")</t>
  </si>
  <si>
    <t>7HO12421</t>
  </si>
  <si>
    <t>MILES X SHAMROCK X MAN-O-MAN</t>
  </si>
  <si>
    <t>hyperlink("https://ct.wwsires.com/bull/14HO15667","MINKAH")</t>
  </si>
  <si>
    <t>14HO15667</t>
  </si>
  <si>
    <t>CHAS X MEDLEY X EXPRESSO</t>
  </si>
  <si>
    <t>hyperlink("https://ct.wwsires.com/bull/7HO15541","MINT")</t>
  </si>
  <si>
    <t>7HO15541</t>
  </si>
  <si>
    <t>CASCADE X JEDI X SILVER</t>
  </si>
  <si>
    <t>hyperlink("https://ct.wwsires.com/bull/7HO14567","MJ")</t>
  </si>
  <si>
    <t>7HO14567</t>
  </si>
  <si>
    <t>SLAMDUNK X DELTA X SNOWMOBIL</t>
  </si>
  <si>
    <t>hyperlink("https://ct.wwsires.com/bull/7HO15418","MONACO")</t>
  </si>
  <si>
    <t>7HO15418</t>
  </si>
  <si>
    <t>MAGNITUDE X MEDLEY X JEDI</t>
  </si>
  <si>
    <t>hyperlink("https://ct.wwsires.com/bull/7HO15640","MOONRAKER")</t>
  </si>
  <si>
    <t>7HO15640</t>
  </si>
  <si>
    <t>RENEGADE X WINGS X DELTA</t>
  </si>
  <si>
    <t>hyperlink("https://ct.wwsires.com/bull/14HO15201","MOONSHINER")</t>
  </si>
  <si>
    <t>14HO15201</t>
  </si>
  <si>
    <t>TAHITI X FLAGSHIP X DELTA</t>
  </si>
  <si>
    <t>hyperlink("https://ct.wwsires.com/bull/7HO15132","MOSCOW")</t>
  </si>
  <si>
    <t>7HO15132</t>
  </si>
  <si>
    <t>TAHITI X JEDI X COMMANDER</t>
  </si>
  <si>
    <t>hyperlink("https://ct.wwsires.com/bull/14HO14448","MOTION")</t>
  </si>
  <si>
    <t>14HO14448</t>
  </si>
  <si>
    <t>ROBSON X MEGASIRE X STERLING</t>
  </si>
  <si>
    <t>hyperlink("https://ct.wwsires.com/bull/7HO15219","MOUNTAINEER")</t>
  </si>
  <si>
    <t>7HO15219</t>
  </si>
  <si>
    <t>RENEGADE X JEDI X DELTA</t>
  </si>
  <si>
    <t>hyperlink("https://ct.wwsires.com/bull/7HO15344","MOWGLI")</t>
  </si>
  <si>
    <t>7HO15344</t>
  </si>
  <si>
    <t>LEGACY X FLAGSHIP X MOGUL</t>
  </si>
  <si>
    <t>hyperlink("https://ct.wwsires.com/bull/7HO15651","MOZZARELLA")</t>
  </si>
  <si>
    <t>7HO15651</t>
  </si>
  <si>
    <t>HEROIC X MARIUS X FORTUNE</t>
  </si>
  <si>
    <t>hyperlink("https://ct.wwsires.com/bull/250HO15235","MUSCLES")</t>
  </si>
  <si>
    <t>250HO15235</t>
  </si>
  <si>
    <t>FORTE X BURLEY X DELTA</t>
  </si>
  <si>
    <t>hyperlink("https://ct.wwsires.com/bull/7HO15100","MYSTIC")</t>
  </si>
  <si>
    <t>7HO15100</t>
  </si>
  <si>
    <t>RIO X MODESTY X MONTEREY</t>
  </si>
  <si>
    <t>hyperlink("https://ct.wwsires.com/bull/250HO15236","MYSTIC CRUSH")</t>
  </si>
  <si>
    <t>250HO15236</t>
  </si>
  <si>
    <t>CRUSHABULL X DELTA X MCCUTCHEN</t>
  </si>
  <si>
    <t>hyperlink("https://ct.wwsires.com/bull/7JE01792","NAVIDAD {6}")</t>
  </si>
  <si>
    <t>7JE01792</t>
  </si>
  <si>
    <t>CHROME X WORLD CUP {4} X CHISEL</t>
  </si>
  <si>
    <t>hyperlink("https://ct.wwsires.com/bull/14HO15288","NEWMAN")</t>
  </si>
  <si>
    <t>14HO15288</t>
  </si>
  <si>
    <t>BIG AL X JODANDY X HANG-TIME</t>
  </si>
  <si>
    <t>hyperlink("https://ct.wwsires.com/bull/7JE01928","NICKLAUS")</t>
  </si>
  <si>
    <t>7JE01928</t>
  </si>
  <si>
    <t>JX THRASHER {6} X CRAZE X MACKENZIE</t>
  </si>
  <si>
    <t>hyperlink("https://ct.wwsires.com/bull/7HO15521","NO LIMITS")</t>
  </si>
  <si>
    <t>7HO15521</t>
  </si>
  <si>
    <t>EISAKU X TOPNOTCH X RUBICON</t>
  </si>
  <si>
    <t>hyperlink("https://ct.wwsires.com/bull/14HO07828","ODIN")</t>
  </si>
  <si>
    <t>14HO07828</t>
  </si>
  <si>
    <t>HOTROD X RANSOM X ROBUST</t>
  </si>
  <si>
    <t>hyperlink("https://ct.wwsires.com/bull/250HO15530","OHIO")</t>
  </si>
  <si>
    <t>250HO15530</t>
  </si>
  <si>
    <t>EISAKU X GRANITE X MILLINGTON</t>
  </si>
  <si>
    <t>hyperlink("https://ct.wwsires.com/bull/614HO15176","OLAVE")</t>
  </si>
  <si>
    <t>614HO15176</t>
  </si>
  <si>
    <t>LEGACY X MEDLEY X OCTOBERFEST</t>
  </si>
  <si>
    <t>hyperlink("https://ct.wwsires.com/bull/7JE01219","OLIVER-P")</t>
  </si>
  <si>
    <t>7JE01219</t>
  </si>
  <si>
    <t>VALENTINO X MIK-P X LEGION</t>
  </si>
  <si>
    <t>hyperlink("https://ct.wwsires.com/bull/7HO15405","OMAHA")</t>
  </si>
  <si>
    <t>7HO15405</t>
  </si>
  <si>
    <t>TRY ME X ROLAN X DUKE</t>
  </si>
  <si>
    <t>hyperlink("https://ct.wwsires.com/bull/7HO15136","ORLANDO")</t>
  </si>
  <si>
    <t>7HO15136</t>
  </si>
  <si>
    <t>CASCADE X FRAZZLED X BALISTO</t>
  </si>
  <si>
    <t>hyperlink("https://ct.wwsires.com/bull/7HO15320","OVERLOAD")</t>
  </si>
  <si>
    <t>7HO15320</t>
  </si>
  <si>
    <t>SOLUTION X GRANITE X MILLINGTON</t>
  </si>
  <si>
    <t>hyperlink("https://ct.wwsires.com/bull/14JE01796","OVERTON")</t>
  </si>
  <si>
    <t>14JE01796</t>
  </si>
  <si>
    <t>MIAMI X LISTOWEL-P X CHISEL</t>
  </si>
  <si>
    <t>hyperlink("https://ct.wwsires.com/bull/7HO14891","PALMER")</t>
  </si>
  <si>
    <t>7HO14891</t>
  </si>
  <si>
    <t>SOLUTION X BURLEY X KINGBOY</t>
  </si>
  <si>
    <t>hyperlink("https://ct.wwsires.com/bull/7HO15264","PANTHEON")</t>
  </si>
  <si>
    <t>7HO15264</t>
  </si>
  <si>
    <t>ROME X RESOLVE X SILVER</t>
  </si>
  <si>
    <t>hyperlink("https://ct.wwsires.com/bull/9BS00916","PAPARAZZI")</t>
  </si>
  <si>
    <t>9BS00916</t>
  </si>
  <si>
    <t>TOBY X CADENCE X BUSH</t>
  </si>
  <si>
    <t>hyperlink("https://ct.wwsires.com/bull/7HO15085","PARFECT")</t>
  </si>
  <si>
    <t>7HO15085</t>
  </si>
  <si>
    <t>RENEGADE X DELTA-LAMBDA X DENVER</t>
  </si>
  <si>
    <t>hyperlink("https://ct.wwsires.com/bull/7HO15523","PARSLY")</t>
  </si>
  <si>
    <t>7HO15523</t>
  </si>
  <si>
    <t>TOWN X DELTA-LAMBDA X DENVER</t>
  </si>
  <si>
    <t>hyperlink("https://ct.wwsires.com/bull/7HO12659","PASSAT")</t>
  </si>
  <si>
    <t>7HO12659</t>
  </si>
  <si>
    <t>PONDER X MOGUL X JET STREAM</t>
  </si>
  <si>
    <t>hyperlink("https://ct.wwsires.com/bull/7HO15628","PATROL")</t>
  </si>
  <si>
    <t>7HO15628</t>
  </si>
  <si>
    <t>BIGGELO X ACHIEVER X PROFIT</t>
  </si>
  <si>
    <t>hyperlink("https://ct.wwsires.com/bull/14JE01827","PATTERSON")</t>
  </si>
  <si>
    <t>14JE01827</t>
  </si>
  <si>
    <t>JX URLACHER {6} X DISCO X HARRIS</t>
  </si>
  <si>
    <t>hyperlink("https://ct.wwsires.com/bull/7HO15348","PAYLOAD")</t>
  </si>
  <si>
    <t>7HO15348</t>
  </si>
  <si>
    <t>EISAKU X MATTERS X STOIC</t>
  </si>
  <si>
    <t>hyperlink("https://ct.wwsires.com/bull/14HO15209","PEACOCK")</t>
  </si>
  <si>
    <t>14HO15209</t>
  </si>
  <si>
    <t>MOOLA X MODESTY X RODGERS</t>
  </si>
  <si>
    <t>hyperlink("https://ct.wwsires.com/bull/250HO01118","PEPPER")</t>
  </si>
  <si>
    <t>250HO01118</t>
  </si>
  <si>
    <t>MOGUL X PLANET X O MAN</t>
  </si>
  <si>
    <t>hyperlink("https://ct.wwsires.com/bull/7HO15245","PERPETUAL")</t>
  </si>
  <si>
    <t>7HO15245</t>
  </si>
  <si>
    <t>LIONEL X MEDLEY X OCTOBERFEST</t>
  </si>
  <si>
    <t>hyperlink("https://ct.wwsires.com/bull/7HO15084","PERSUADER")</t>
  </si>
  <si>
    <t>7HO15084</t>
  </si>
  <si>
    <t>HUEY X DELTA X TANGO</t>
  </si>
  <si>
    <t>hyperlink("https://ct.wwsires.com/bull/6GU00110","PHARMER")</t>
  </si>
  <si>
    <t>6GU00110</t>
  </si>
  <si>
    <t>TOBY X CORDELL X SPIDER</t>
  </si>
  <si>
    <t>hyperlink("https://ct.wwsires.com/bull/250HO12975","PHARO")</t>
  </si>
  <si>
    <t>250HO12975</t>
  </si>
  <si>
    <t>JEDI X BALISTO X NUMERO UNO</t>
  </si>
  <si>
    <t>hyperlink("https://ct.wwsires.com/bull/14HO15557","PLAYOFF-P")</t>
  </si>
  <si>
    <t>14HO15557</t>
  </si>
  <si>
    <t>MAXIMUS X FRAZZLED X MONTROSS</t>
  </si>
  <si>
    <t>hyperlink("https://ct.wwsires.com/bull/7HO15536","POLYDAMAS")</t>
  </si>
  <si>
    <t>7HO15536</t>
  </si>
  <si>
    <t>EISAKU X FRAZZLED X DELTA</t>
  </si>
  <si>
    <t>hyperlink("https://ct.wwsires.com/bull/7HO15420","PORTER")</t>
  </si>
  <si>
    <t>7HO15420</t>
  </si>
  <si>
    <t>LIONEL X DELTA X CASHFLOW</t>
  </si>
  <si>
    <t>hyperlink("https://ct.wwsires.com/bull/14JE01908","POTOGOLD")</t>
  </si>
  <si>
    <t>14JE01908</t>
  </si>
  <si>
    <t>MIAMI X GOT MAID X CHILI</t>
  </si>
  <si>
    <t>hyperlink("https://ct.wwsires.com/bull/9BS00923","POWERBALL")</t>
  </si>
  <si>
    <t>9BS00923</t>
  </si>
  <si>
    <t>CARTER X ENSIGN X FORMULA</t>
  </si>
  <si>
    <t>hyperlink("https://ct.wwsires.com/bull/7HO15561","PREAKNESS")</t>
  </si>
  <si>
    <t>7HO15561</t>
  </si>
  <si>
    <t>MAXIMUS X ROCKSTAR X DELTA</t>
  </si>
  <si>
    <t>hyperlink("https://ct.wwsires.com/bull/7HO15489","PRESTONE")</t>
  </si>
  <si>
    <t>7HO15489</t>
  </si>
  <si>
    <t>POSITIVE X ACHIEVER X HOTSHOT</t>
  </si>
  <si>
    <t>hyperlink("https://ct.wwsires.com/bull/7JE01898","PROWLER")</t>
  </si>
  <si>
    <t>7JE01898</t>
  </si>
  <si>
    <t>JX DASHIELL {6} X MONUMENT X LEXICON</t>
  </si>
  <si>
    <t>hyperlink("https://ct.wwsires.com/bull/14JE01779","PUCKETT")</t>
  </si>
  <si>
    <t>14JE01779</t>
  </si>
  <si>
    <t>PILGRIM X REGENCY X MOZART</t>
  </si>
  <si>
    <t>hyperlink("https://ct.wwsires.com/bull/7HO15148","QUANTUM")</t>
  </si>
  <si>
    <t>7HO15148</t>
  </si>
  <si>
    <t>LEGACY X MATTERS X STOIC</t>
  </si>
  <si>
    <t>hyperlink("https://ct.wwsires.com/bull/7HO14435","RADD-P-RED")</t>
  </si>
  <si>
    <t>7HO14435</t>
  </si>
  <si>
    <t>LUCKY PP-RED X ALL DAY*RC X SUPERSIRE</t>
  </si>
  <si>
    <t>hyperlink("https://ct.wwsires.com/bull/7HO12344","RAGER-RED")</t>
  </si>
  <si>
    <t>7HO12344</t>
  </si>
  <si>
    <t>RELIEF P X OBSERVER X ADVENT-RED</t>
  </si>
  <si>
    <t>hyperlink("https://ct.wwsires.com/bull/7HO15115","RAGNAR")</t>
  </si>
  <si>
    <t>7HO15115</t>
  </si>
  <si>
    <t>SOLUTION X FLAGSHIP X MONTEREY</t>
  </si>
  <si>
    <t>hyperlink("https://ct.wwsires.com/bull/7HO15502","RAMBLER")</t>
  </si>
  <si>
    <t>7HO15502</t>
  </si>
  <si>
    <t>TRY ME X NIGHTSKY X FRAZZLED</t>
  </si>
  <si>
    <t>hyperlink("https://ct.wwsires.com/bull/14HO14982","RASHAN")</t>
  </si>
  <si>
    <t>14HO14982</t>
  </si>
  <si>
    <t>RENEGADE X ACHIEVER X PROFIT</t>
  </si>
  <si>
    <t>hyperlink("https://ct.wwsires.com/bull/7HO15732","RAUCOUS")</t>
  </si>
  <si>
    <t>7HO15732</t>
  </si>
  <si>
    <t>TRY ME X YODA X DIRECTOR</t>
  </si>
  <si>
    <t>hyperlink("https://ct.wwsires.com/bull/7HO14110","RAZZLE")</t>
  </si>
  <si>
    <t>7HO14110</t>
  </si>
  <si>
    <t>SANDERSON X YODER X SUPERSIRE</t>
  </si>
  <si>
    <t>hyperlink("https://ct.wwsires.com/bull/7AY00111","REAGAN")</t>
  </si>
  <si>
    <t>7AY00111</t>
  </si>
  <si>
    <t>BERKELY X POKER X L HELIGO</t>
  </si>
  <si>
    <t>hyperlink("https://ct.wwsires.com/bull/7HO15304","REDEEM")</t>
  </si>
  <si>
    <t>7HO15304</t>
  </si>
  <si>
    <t>ROME X MEDLEY X DELCO</t>
  </si>
  <si>
    <t>hyperlink("https://ct.wwsires.com/bull/614HO14464","REEVE-RED")</t>
  </si>
  <si>
    <t>614HO14464</t>
  </si>
  <si>
    <t>SALVATORE RC X SILVER X NUMERO UNO</t>
  </si>
  <si>
    <t>hyperlink("https://ct.wwsires.com/bull/7HO15370","REGAL")</t>
  </si>
  <si>
    <t>7HO15370</t>
  </si>
  <si>
    <t>RENEGADE X FRAZZLED X DELTA</t>
  </si>
  <si>
    <t>hyperlink("https://ct.wwsires.com/bull/7HO15466","RELAY")</t>
  </si>
  <si>
    <t>7HO15466</t>
  </si>
  <si>
    <t>LEGACY X LEGENDARY X JOSUPER</t>
  </si>
  <si>
    <t>hyperlink("https://ct.wwsires.com/bull/7HO15099","RELIANT")</t>
  </si>
  <si>
    <t>7HO15099</t>
  </si>
  <si>
    <t>HUEY X ACHIEVER X SUPERSIRE</t>
  </si>
  <si>
    <t>hyperlink("https://ct.wwsires.com/bull/250HO15040","REMEDY")</t>
  </si>
  <si>
    <t>250HO15040</t>
  </si>
  <si>
    <t>RENEGADE X SLAMDUNK X DELTA</t>
  </si>
  <si>
    <t>hyperlink("https://ct.wwsires.com/bull/7HO15315","REMEDY-P")</t>
  </si>
  <si>
    <t>7HO15315</t>
  </si>
  <si>
    <t>RIVETING X ZIPIT-P X POWERBALL-P</t>
  </si>
  <si>
    <t>hyperlink("https://ct.wwsires.com/bull/14JE01922","REMINGTON")</t>
  </si>
  <si>
    <t>14JE01922</t>
  </si>
  <si>
    <t>STEVE X CHROME X MACHETE</t>
  </si>
  <si>
    <t>hyperlink("https://ct.wwsires.com/bull/250HO14134","RENEGADE")</t>
  </si>
  <si>
    <t>250HO14134</t>
  </si>
  <si>
    <t>JALTAOAK X MILLINGTON X DAVINCI</t>
  </si>
  <si>
    <t>hyperlink("https://ct.wwsires.com/bull/7JE01800","RENFROW")</t>
  </si>
  <si>
    <t>7JE01800</t>
  </si>
  <si>
    <t>JX DASHIELL {6} X LISTOWEL-P X CHISEL</t>
  </si>
  <si>
    <t>hyperlink("https://ct.wwsires.com/bull/7HO14896","RENO")</t>
  </si>
  <si>
    <t>7HO14896</t>
  </si>
  <si>
    <t>NUGENT X FRAZZLED X KINGBOY</t>
  </si>
  <si>
    <t>hyperlink("https://ct.wwsires.com/bull/507HO12942","RESOLVE")</t>
  </si>
  <si>
    <t>507HO12942</t>
  </si>
  <si>
    <t>JEDI X DAY X SHARKY</t>
  </si>
  <si>
    <t>hyperlink("https://ct.wwsires.com/bull/7HO15522","REV")</t>
  </si>
  <si>
    <t>7HO15522</t>
  </si>
  <si>
    <t>RIVETING X YODA X MODESTY</t>
  </si>
  <si>
    <t>hyperlink("https://ct.wwsires.com/bull/7HO15595","REVVIT")</t>
  </si>
  <si>
    <t>7HO15595</t>
  </si>
  <si>
    <t>MAXIMUS X MOOLA X BANDARES</t>
  </si>
  <si>
    <t>hyperlink("https://ct.wwsires.com/bull/7HO14581","RICHFIELD")</t>
  </si>
  <si>
    <t>7HO14581</t>
  </si>
  <si>
    <t>RESOLVE X MONTROSS X JACKMAN</t>
  </si>
  <si>
    <t>hyperlink("https://ct.wwsires.com/bull/250HO15321","RICOCHET")</t>
  </si>
  <si>
    <t>250HO15321</t>
  </si>
  <si>
    <t>RENEGADE X RESOLVE X JOSUPER</t>
  </si>
  <si>
    <t>hyperlink("https://ct.wwsires.com/bull/7HO15271","RINER")</t>
  </si>
  <si>
    <t>7HO15271</t>
  </si>
  <si>
    <t>ROSCOE X FRAZZLED X BALISTO</t>
  </si>
  <si>
    <t>hyperlink("https://ct.wwsires.com/bull/7HO15214","RITZY")</t>
  </si>
  <si>
    <t>7HO15214</t>
  </si>
  <si>
    <t>RIVETING X DIRECTOR X MONTROSS</t>
  </si>
  <si>
    <t>hyperlink("https://ct.wwsires.com/bull/250HO14809","RIVERBEND-PP")</t>
  </si>
  <si>
    <t>250HO14809</t>
  </si>
  <si>
    <t>BIGHIT P X POWERBALL-P X NUMERO UNO</t>
  </si>
  <si>
    <t>hyperlink("https://ct.wwsires.com/bull/250HO15662","RIX")</t>
  </si>
  <si>
    <t>250HO15662</t>
  </si>
  <si>
    <t>REVELATION X MEDLEY X DELTA</t>
  </si>
  <si>
    <t>hyperlink("https://ct.wwsires.com/bull/250HO15026","ROADSTER")</t>
  </si>
  <si>
    <t>250HO15026</t>
  </si>
  <si>
    <t>RIVETING X HIPHOP X RUBICON</t>
  </si>
  <si>
    <t>hyperlink("https://ct.wwsires.com/bull/14JE01780","ROBBER")</t>
  </si>
  <si>
    <t>14JE01780</t>
  </si>
  <si>
    <t>PILGRIM X VICEROY X ISAAC</t>
  </si>
  <si>
    <t>hyperlink("https://ct.wwsires.com/bull/7HO14314","ROCHESTER")</t>
  </si>
  <si>
    <t>7HO14314</t>
  </si>
  <si>
    <t>LEGENDARY X DELTA X NUMERO UNO</t>
  </si>
  <si>
    <t>hyperlink("https://ct.wwsires.com/bull/7HO15052","ROCKET")</t>
  </si>
  <si>
    <t>7HO15052</t>
  </si>
  <si>
    <t>hyperlink("https://ct.wwsires.com/bull/250HO15323","RODZTER")</t>
  </si>
  <si>
    <t>250HO15323</t>
  </si>
  <si>
    <t>CASCADE X PINNACLE X RUBICON</t>
  </si>
  <si>
    <t>hyperlink("https://ct.wwsires.com/bull/250HO14819","ROGAN")</t>
  </si>
  <si>
    <t>250HO14819</t>
  </si>
  <si>
    <t>HUMBLENKIND X SILVER X NUMERO UNO</t>
  </si>
  <si>
    <t>hyperlink("https://ct.wwsires.com/bull/7HO13740","ROLAN")</t>
  </si>
  <si>
    <t>7HO13740</t>
  </si>
  <si>
    <t>MODESTY X BOMBERO X RANSOM</t>
  </si>
  <si>
    <t>hyperlink("https://ct.wwsires.com/bull/7HO15045","ROLEX")</t>
  </si>
  <si>
    <t>7HO15045</t>
  </si>
  <si>
    <t>hyperlink("https://ct.wwsires.com/bull/14HO14226","ROME")</t>
  </si>
  <si>
    <t>14HO14226</t>
  </si>
  <si>
    <t>FRAZZLED X YODER X SHAMROCK</t>
  </si>
  <si>
    <t>hyperlink("https://ct.wwsires.com/bull/7HO15482","ROMELU")</t>
  </si>
  <si>
    <t>7HO15482</t>
  </si>
  <si>
    <t>LUKAKU X ROLAN X DUKE</t>
  </si>
  <si>
    <t>hyperlink("https://ct.wwsires.com/bull/7HO15427","ROMPEN-RED")</t>
  </si>
  <si>
    <t>7HO15427</t>
  </si>
  <si>
    <t>ALTUVE*RC X SPLENDID-P*RC X SILVER</t>
  </si>
  <si>
    <t>hyperlink("https://ct.wwsires.com/bull/7HO15601","RON BURGUNDY-RED")</t>
  </si>
  <si>
    <t>7HO15601</t>
  </si>
  <si>
    <t>RONALD*RC X JORDY-RED X INTEGRAL *RC</t>
  </si>
  <si>
    <t>hyperlink("https://ct.wwsires.com/bull/250HO14465","RONALD*RC")</t>
  </si>
  <si>
    <t>250HO14465</t>
  </si>
  <si>
    <t>hyperlink("https://ct.wwsires.com/bull/550HO14853","RONDO")</t>
  </si>
  <si>
    <t>550HO14853</t>
  </si>
  <si>
    <t>RIO X MODESTY X SUPERSHOT</t>
  </si>
  <si>
    <t>hyperlink("https://ct.wwsires.com/bull/7HO14990","ROONEY")</t>
  </si>
  <si>
    <t>7HO14990</t>
  </si>
  <si>
    <t>RIVETING X OUTSIDERS X DAMARIS</t>
  </si>
  <si>
    <t>hyperlink("https://ct.wwsires.com/bull/14HO14947","ROSKO")</t>
  </si>
  <si>
    <t>14HO14947</t>
  </si>
  <si>
    <t>ROLAN X DELTA X SUPERSIRE</t>
  </si>
  <si>
    <t>hyperlink("https://ct.wwsires.com/bull/7JE01760","ROWAN")</t>
  </si>
  <si>
    <t>7JE01760</t>
  </si>
  <si>
    <t>KWYNN X VICEROY X ISAAC</t>
  </si>
  <si>
    <t>hyperlink("https://ct.wwsires.com/bull/7HO14640","ROZISH")</t>
  </si>
  <si>
    <t>7HO14640</t>
  </si>
  <si>
    <t>hyperlink("https://ct.wwsires.com/bull/250HO15087","ROZLINE")</t>
  </si>
  <si>
    <t>250HO15087</t>
  </si>
  <si>
    <t>RENEGADE X FRAZZLED X RUBICON</t>
  </si>
  <si>
    <t>hyperlink("https://ct.wwsires.com/bull/7HO14985","RUPERT")</t>
  </si>
  <si>
    <t>7HO14985</t>
  </si>
  <si>
    <t>RENEGADE X MATTERS X STOIC</t>
  </si>
  <si>
    <t>hyperlink("https://ct.wwsires.com/bull/507HO13826","RUSTY-RED")</t>
  </si>
  <si>
    <t>507HO13826</t>
  </si>
  <si>
    <t>PAT-RED X AIKMAN*RC X SUPER</t>
  </si>
  <si>
    <t>hyperlink("https://ct.wwsires.com/bull/7HO15621","SAILOR")</t>
  </si>
  <si>
    <t>7HO15621</t>
  </si>
  <si>
    <t>ARROWHEAD X MARIUS X GATEDANCER</t>
  </si>
  <si>
    <t>hyperlink("https://ct.wwsires.com/bull/7HO15617","SAINT")</t>
  </si>
  <si>
    <t>7HO15617</t>
  </si>
  <si>
    <t>TRY ME X POSITIVE X GATEDANCER</t>
  </si>
  <si>
    <t>hyperlink("https://ct.wwsires.com/bull/7HO14696","SALSA-RED")</t>
  </si>
  <si>
    <t>7HO14696</t>
  </si>
  <si>
    <t>ARGO X JEDI X MAIN EVENT</t>
  </si>
  <si>
    <t>hyperlink("https://ct.wwsires.com/bull/7JE01909","SANCHO")</t>
  </si>
  <si>
    <t>7JE01909</t>
  </si>
  <si>
    <t>WESTPORT {6} X LISTOWEL-P X HARRIS</t>
  </si>
  <si>
    <t>hyperlink("https://ct.wwsires.com/bull/250HO15450","SANDMAN")</t>
  </si>
  <si>
    <t>250HO15450</t>
  </si>
  <si>
    <t>LIMELIGHT-P X RESOLVE X DELTA</t>
  </si>
  <si>
    <t>hyperlink("https://ct.wwsires.com/bull/7HO14920","SELECT")</t>
  </si>
  <si>
    <t>7HO14920</t>
  </si>
  <si>
    <t>UNIX X MCCUTCHEN X LAVANGUARD</t>
  </si>
  <si>
    <t>hyperlink("https://ct.wwsires.com/bull/7HO15592","SENSATIONAL")</t>
  </si>
  <si>
    <t>7HO15592</t>
  </si>
  <si>
    <t>REVELATION X RENEGADE X FRAZZLED</t>
  </si>
  <si>
    <t>hyperlink("https://ct.wwsires.com/bull/14HO14629","SERTOLI")</t>
  </si>
  <si>
    <t>14HO14629</t>
  </si>
  <si>
    <t>FESTIVUS X RUBICON X JACEY</t>
  </si>
  <si>
    <t>hyperlink("https://ct.wwsires.com/bull/7HO15612","SHERWOOD")</t>
  </si>
  <si>
    <t>7HO15612</t>
  </si>
  <si>
    <t>MAGNITUDE X IMAX X BOMBERO</t>
  </si>
  <si>
    <t>hyperlink("https://ct.wwsires.com/bull/7HO14010","SHIEK")</t>
  </si>
  <si>
    <t>7HO14010</t>
  </si>
  <si>
    <t>hyperlink("https://ct.wwsires.com/bull/14HO15334","SHINE")</t>
  </si>
  <si>
    <t>14HO15334</t>
  </si>
  <si>
    <t>LEGACY X ACHIEVER X JOSUPER</t>
  </si>
  <si>
    <t>hyperlink("https://ct.wwsires.com/bull/250HO15305","SHOOTER")</t>
  </si>
  <si>
    <t>250HO15305</t>
  </si>
  <si>
    <t>LEGACY X SUPERFLY X YODER</t>
  </si>
  <si>
    <t>hyperlink("https://ct.wwsires.com/bull/14HO14744","SIDESWIPE-PP*RC")</t>
  </si>
  <si>
    <t>14HO14744</t>
  </si>
  <si>
    <t>SIMPLICITY-P*RC X ZIPIT-P X POWERBALL-P</t>
  </si>
  <si>
    <t>hyperlink("https://ct.wwsires.com/bull/14HO15460","SIMBA")</t>
  </si>
  <si>
    <t>14HO15460</t>
  </si>
  <si>
    <t>BILLY X BRENNAN X AFTERBURNER</t>
  </si>
  <si>
    <t>hyperlink("https://ct.wwsires.com/bull/7HO15371","SKYCHIEF-RED")</t>
  </si>
  <si>
    <t>7HO15371</t>
  </si>
  <si>
    <t>EXPRESSO *RC X JEDI X DELTA</t>
  </si>
  <si>
    <t>hyperlink("https://ct.wwsires.com/bull/507BS00914","SKYHIGH")</t>
  </si>
  <si>
    <t>507BS00914</t>
  </si>
  <si>
    <t>LUCKY CARL X CADENCE X DURHAM</t>
  </si>
  <si>
    <t>hyperlink("https://ct.wwsires.com/bull/7HO15227","SKYMARK-RED")</t>
  </si>
  <si>
    <t>7HO15227</t>
  </si>
  <si>
    <t>ALTUVE*RC X APPRENTICE*RC X LAUNCH</t>
  </si>
  <si>
    <t>hyperlink("https://ct.wwsires.com/bull/14HO15311","SKYMIKE-RED")</t>
  </si>
  <si>
    <t>14HO15311</t>
  </si>
  <si>
    <t>hyperlink("https://ct.wwsires.com/bull/14HO15107","SLINGER")</t>
  </si>
  <si>
    <t>14HO15107</t>
  </si>
  <si>
    <t>SOLUTION X MODESTY X MCNUGGETS</t>
  </si>
  <si>
    <t>hyperlink("https://ct.wwsires.com/bull/7HO15712","SLUGGO")</t>
  </si>
  <si>
    <t>7HO15712</t>
  </si>
  <si>
    <t>SPARTACUS X HELIX X TANGO</t>
  </si>
  <si>
    <t>hyperlink("https://ct.wwsires.com/bull/7BS00911","SNAPBACK P")</t>
  </si>
  <si>
    <t>7BS00911</t>
  </si>
  <si>
    <t>HILTON X JAY P X CARTEL</t>
  </si>
  <si>
    <t>hyperlink("https://ct.wwsires.com/bull/250HO15547","SONNY")</t>
  </si>
  <si>
    <t>250HO15547</t>
  </si>
  <si>
    <t>SPARTACUS X ALCOVE X EXPRESSO</t>
  </si>
  <si>
    <t>hyperlink("https://ct.wwsires.com/bull/14HO14169","SOPRANO")</t>
  </si>
  <si>
    <t>14HO14169</t>
  </si>
  <si>
    <t>MODESTY X SILVER X SHIMONE</t>
  </si>
  <si>
    <t>hyperlink("https://ct.wwsires.com/bull/14HO15118","SPARTA")</t>
  </si>
  <si>
    <t>14HO15118</t>
  </si>
  <si>
    <t>SOLUTION X HAROLDO X MISSOURI</t>
  </si>
  <si>
    <t>hyperlink("https://ct.wwsires.com/bull/7HO14674","SPARTACUS")</t>
  </si>
  <si>
    <t>7HO14674</t>
  </si>
  <si>
    <t>TARRINO X DELTA X EPIC</t>
  </si>
  <si>
    <t>hyperlink("https://ct.wwsires.com/bull/9BS00918","SPEED")</t>
  </si>
  <si>
    <t>9BS00918</t>
  </si>
  <si>
    <t>KADE X DAREDEVIL X CADENCE</t>
  </si>
  <si>
    <t>hyperlink("https://ct.wwsires.com/bull/14JE01847","SPICY")</t>
  </si>
  <si>
    <t>14JE01847</t>
  </si>
  <si>
    <t>JX HIDALGO {5} X LEMONHEAD X BLADE</t>
  </si>
  <si>
    <t>hyperlink("https://ct.wwsires.com/bull/7HO15059","SPOT LITE")</t>
  </si>
  <si>
    <t>7HO15059</t>
  </si>
  <si>
    <t>LEGACY X PINNACLE X JEDI</t>
  </si>
  <si>
    <t>hyperlink("https://ct.wwsires.com/bull/7HO15546","SPRINT")</t>
  </si>
  <si>
    <t>7HO15546</t>
  </si>
  <si>
    <t>ROSCOE X HOUSE X RUBICON</t>
  </si>
  <si>
    <t>hyperlink("https://ct.wwsires.com/bull/7HO15659","STAMKOS")</t>
  </si>
  <si>
    <t>7HO15659</t>
  </si>
  <si>
    <t>MAGNITUDE X POSITIVE X MODESTY</t>
  </si>
  <si>
    <t>hyperlink("https://ct.wwsires.com/bull/7HO14951","STANNIS")</t>
  </si>
  <si>
    <t>7HO14951</t>
  </si>
  <si>
    <t>NUGENT X FRAZZLED X MONTEREY</t>
  </si>
  <si>
    <t>hyperlink("https://ct.wwsires.com/bull/7JE01726","STARLORD")</t>
  </si>
  <si>
    <t>7JE01726</t>
  </si>
  <si>
    <t>CRAZE X JX PFLEX {5} X DETERMINATE</t>
  </si>
  <si>
    <t>hyperlink("https://ct.wwsires.com/bull/7JE01880","STEARNS")</t>
  </si>
  <si>
    <t>7JE01880</t>
  </si>
  <si>
    <t>SHOCKER X LEMONHEAD X BLADE</t>
  </si>
  <si>
    <t>hyperlink("https://ct.wwsires.com/bull/7HO15079","STELLAR")</t>
  </si>
  <si>
    <t>7HO15079</t>
  </si>
  <si>
    <t>LEGACY X BOURBON X SILVER</t>
  </si>
  <si>
    <t>hyperlink("https://ct.wwsires.com/bull/250HO15388","STOCKTON")</t>
  </si>
  <si>
    <t>250HO15388</t>
  </si>
  <si>
    <t>SPARTACUS X COMPLETE X ROCKETFIRE</t>
  </si>
  <si>
    <t>hyperlink("https://ct.wwsires.com/bull/7HO15493","STOMPER-P")</t>
  </si>
  <si>
    <t>7HO15493</t>
  </si>
  <si>
    <t>TORRENT X SIMPLICITY-P*RC X ZIPIT-P</t>
  </si>
  <si>
    <t>hyperlink("https://ct.wwsires.com/bull/7HO15392","SUGARDADDY")</t>
  </si>
  <si>
    <t>7HO15392</t>
  </si>
  <si>
    <t>LEGACY X JUICY X DELTA</t>
  </si>
  <si>
    <t>hyperlink("https://ct.wwsires.com/bull/14HO15391","SUGARSHACK")</t>
  </si>
  <si>
    <t>14HO15391</t>
  </si>
  <si>
    <t>hyperlink("https://ct.wwsires.com/bull/9BS00915","SULTAN")</t>
  </si>
  <si>
    <t>9BS00915</t>
  </si>
  <si>
    <t>DEFENDER X CADENCE X DURHAM</t>
  </si>
  <si>
    <t>hyperlink("https://ct.wwsires.com/bull/7HO15624","SUPERB")</t>
  </si>
  <si>
    <t>7HO15624</t>
  </si>
  <si>
    <t>EINSTEIN X HOUSE X RUBICON</t>
  </si>
  <si>
    <t>hyperlink("https://ct.wwsires.com/bull/7HO15337","SUPERCHARGE")</t>
  </si>
  <si>
    <t>7HO15337</t>
  </si>
  <si>
    <t>LEGACY X RUBICON X MORGAN</t>
  </si>
  <si>
    <t>hyperlink("https://ct.wwsires.com/bull/7HO11351","SUPERSIRE")</t>
  </si>
  <si>
    <t>7HO11351</t>
  </si>
  <si>
    <t>ROBUST X PLANET X SHOTTLE</t>
  </si>
  <si>
    <t>hyperlink("https://ct.wwsires.com/bull/7HO15569","SUPREME")</t>
  </si>
  <si>
    <t>7HO15569</t>
  </si>
  <si>
    <t>MAXIMUS X HUSKY X FRAZZLED</t>
  </si>
  <si>
    <t>hyperlink("https://ct.wwsires.com/bull/7HO15053","SURE FIRE")</t>
  </si>
  <si>
    <t>7HO15053</t>
  </si>
  <si>
    <t>hyperlink("https://ct.wwsires.com/bull/7HO15542","SVEDKA")</t>
  </si>
  <si>
    <t>7HO15542</t>
  </si>
  <si>
    <t>ARISTOCRAT X RESOLVE X MODESTY</t>
  </si>
  <si>
    <t>hyperlink("https://ct.wwsires.com/bull/7HO15238","TAFFOU")</t>
  </si>
  <si>
    <t>7HO15238</t>
  </si>
  <si>
    <t>RIVETING X MODESTY X REFLECTOR</t>
  </si>
  <si>
    <t>hyperlink("https://ct.wwsires.com/bull/7HO14229","TAHITI")</t>
  </si>
  <si>
    <t>7HO14229</t>
  </si>
  <si>
    <t>hyperlink("https://ct.wwsires.com/bull/7HO15457","TALON")</t>
  </si>
  <si>
    <t>7HO15457</t>
  </si>
  <si>
    <t>HOTJOB X PINNACLE X DENVER</t>
  </si>
  <si>
    <t>hyperlink("https://ct.wwsires.com/bull/7HO15124","TANGER")</t>
  </si>
  <si>
    <t>7HO15124</t>
  </si>
  <si>
    <t>NUGENT X BLOWTORCH X DELTA</t>
  </si>
  <si>
    <t>hyperlink("https://ct.wwsires.com/bull/7HO15642","TANNER")</t>
  </si>
  <si>
    <t>7HO15642</t>
  </si>
  <si>
    <t>TRY ME X DELTA X CASHFLOW</t>
  </si>
  <si>
    <t>hyperlink("https://ct.wwsires.com/bull/7HO15112","TAOS")</t>
  </si>
  <si>
    <t>7HO15112</t>
  </si>
  <si>
    <t>RENEGADE X JEDI X TATUM</t>
  </si>
  <si>
    <t>hyperlink("https://ct.wwsires.com/bull/250HO15455","TASER")</t>
  </si>
  <si>
    <t>250HO15455</t>
  </si>
  <si>
    <t>ALPHABET X RESOLVE X DENVER</t>
  </si>
  <si>
    <t>hyperlink("https://ct.wwsires.com/bull/7HO13839","TATOO")</t>
  </si>
  <si>
    <t>7HO13839</t>
  </si>
  <si>
    <t>CRUSH X GOLD CHIP X DURHAM</t>
  </si>
  <si>
    <t>hyperlink("https://ct.wwsires.com/bull/7HO15066","TAZ")</t>
  </si>
  <si>
    <t>7HO15066</t>
  </si>
  <si>
    <t>LIONEL X ACHIEVER X HOTSHOT</t>
  </si>
  <si>
    <t>hyperlink("https://ct.wwsires.com/bull/614HO14885","TED")</t>
  </si>
  <si>
    <t>614HO14885</t>
  </si>
  <si>
    <t>NUGENT X MODESTY X JOSUPER</t>
  </si>
  <si>
    <t>hyperlink("https://ct.wwsires.com/bull/14JE01914","TERRAPIN")</t>
  </si>
  <si>
    <t>14JE01914</t>
  </si>
  <si>
    <t>SKYLER X BLITZ X AXIS</t>
  </si>
  <si>
    <t>hyperlink("https://ct.wwsires.com/bull/7HO11985","TETRIS")</t>
  </si>
  <si>
    <t>7HO11985</t>
  </si>
  <si>
    <t>SUPERSIRE X DOMAIN X PLANET</t>
  </si>
  <si>
    <t>hyperlink("https://ct.wwsires.com/bull/507JE01354","TEXAS")</t>
  </si>
  <si>
    <t>507JE01354</t>
  </si>
  <si>
    <t>IRWIN X NATHAN X MOR</t>
  </si>
  <si>
    <t>hyperlink("https://ct.wwsires.com/bull/6GU00112","THEO")</t>
  </si>
  <si>
    <t>6GU00112</t>
  </si>
  <si>
    <t>NET WORTH X DOUBLE L X AARON</t>
  </si>
  <si>
    <t>hyperlink("https://ct.wwsires.com/bull/14HO14659","THREEPEAT-PP*RC")</t>
  </si>
  <si>
    <t>14HO14659</t>
  </si>
  <si>
    <t>SIMPLICITY-P*RC X DR PEPPER P X POWERBALL-P</t>
  </si>
  <si>
    <t>hyperlink("https://ct.wwsires.com/bull/250HO15329","THUNDER STRUCK")</t>
  </si>
  <si>
    <t>250HO15329</t>
  </si>
  <si>
    <t>THUNDER STORM X DELTA X MCCUTCHEN</t>
  </si>
  <si>
    <t>hyperlink("https://ct.wwsires.com/bull/14HO15120","TIPONEIL")</t>
  </si>
  <si>
    <t>14HO15120</t>
  </si>
  <si>
    <t>SOLUTION X MODESTY X REFLECTOR</t>
  </si>
  <si>
    <t>hyperlink("https://ct.wwsires.com/bull/14HO15558","TITANIUM")</t>
  </si>
  <si>
    <t>14HO15558</t>
  </si>
  <si>
    <t>MAXIMUS X MEDLEY X DELTA</t>
  </si>
  <si>
    <t>hyperlink("https://ct.wwsires.com/bull/7HO15469","TOMAHAWK")</t>
  </si>
  <si>
    <t>7HO15469</t>
  </si>
  <si>
    <t>BIGGELO X RESOLVE X JOSUPER</t>
  </si>
  <si>
    <t>hyperlink("https://ct.wwsires.com/bull/7HO12657","TOMEK")</t>
  </si>
  <si>
    <t>7HO12657</t>
  </si>
  <si>
    <t>TATUM X MOGUL X PLANET</t>
  </si>
  <si>
    <t>hyperlink("https://ct.wwsires.com/bull/7JE01875","TONTO {6}")</t>
  </si>
  <si>
    <t>7JE01875</t>
  </si>
  <si>
    <t>WESTPORT {6} X CHROME X REGAL</t>
  </si>
  <si>
    <t>hyperlink("https://ct.wwsires.com/bull/7HO15069","TOP DOG")</t>
  </si>
  <si>
    <t>7HO15069</t>
  </si>
  <si>
    <t>ROME X OUTSIDERS X DELTA</t>
  </si>
  <si>
    <t>hyperlink("https://ct.wwsires.com/bull/250HO13531","TOTEM")</t>
  </si>
  <si>
    <t>250HO13531</t>
  </si>
  <si>
    <t>MILLINGTON X JACEY X SUDAN</t>
  </si>
  <si>
    <t>hyperlink("https://ct.wwsires.com/bull/7HO15318","TREATY")</t>
  </si>
  <si>
    <t>7HO15318</t>
  </si>
  <si>
    <t>RIVETING X JEDI X COMMANDER</t>
  </si>
  <si>
    <t>hyperlink("https://ct.wwsires.com/bull/7HO15641","TRENDSETTER")</t>
  </si>
  <si>
    <t>7HO15641</t>
  </si>
  <si>
    <t>hyperlink("https://ct.wwsires.com/bull/14HO15181","TRIBUTE")</t>
  </si>
  <si>
    <t>14HO15181</t>
  </si>
  <si>
    <t>LEGACY X RESOLVE X JOSUPER</t>
  </si>
  <si>
    <t>hyperlink("https://ct.wwsires.com/bull/7HO15412","TRIVIA")</t>
  </si>
  <si>
    <t>7HO15412</t>
  </si>
  <si>
    <t>hyperlink("https://ct.wwsires.com/bull/7HO15425","TROJAN*RC")</t>
  </si>
  <si>
    <t>7HO15425</t>
  </si>
  <si>
    <t>TAHITI X JEDI X OLYMPIAN</t>
  </si>
  <si>
    <t>hyperlink("https://ct.wwsires.com/bull/14HO15179","TROOPER")</t>
  </si>
  <si>
    <t>14HO15179</t>
  </si>
  <si>
    <t>RENEGADE X LEGENDARY X JOSUPER</t>
  </si>
  <si>
    <t>hyperlink("https://ct.wwsires.com/bull/14HO15369","TRUMPET-RED")</t>
  </si>
  <si>
    <t>14HO15369</t>
  </si>
  <si>
    <t>RONALD*RC X HELIX X ENTITLE *RC</t>
  </si>
  <si>
    <t>hyperlink("https://ct.wwsires.com/bull/250HO15117","TRUXTON")</t>
  </si>
  <si>
    <t>250HO15117</t>
  </si>
  <si>
    <t>TAHITI X BANDARES X MISSOURI</t>
  </si>
  <si>
    <t>hyperlink("https://ct.wwsires.com/bull/14HO14636","TRY ME")</t>
  </si>
  <si>
    <t>14HO14636</t>
  </si>
  <si>
    <t>RESOLVE X PROFIT X JABIR</t>
  </si>
  <si>
    <t>hyperlink("https://ct.wwsires.com/bull/14HO15265","TUA")</t>
  </si>
  <si>
    <t>14HO15265</t>
  </si>
  <si>
    <t>LEGACY X KITE X EXPRESSO</t>
  </si>
  <si>
    <t>hyperlink("https://ct.wwsires.com/bull/7JE01816","TUCKER {6}")</t>
  </si>
  <si>
    <t>7JE01816</t>
  </si>
  <si>
    <t>JX DANIEL {6} X WORLD CUP {4} X JX JAMMER {4}</t>
  </si>
  <si>
    <t>hyperlink("https://ct.wwsires.com/bull/7HO15058","VANGUARD")</t>
  </si>
  <si>
    <t>7HO15058</t>
  </si>
  <si>
    <t>ROME X MEDLEY X OCTOBERFEST</t>
  </si>
  <si>
    <t>hyperlink("https://ct.wwsires.com/bull/14HO14989","VENICE")</t>
  </si>
  <si>
    <t>14HO14989</t>
  </si>
  <si>
    <t>ROME X ROCKETFIRE X DAMARIS</t>
  </si>
  <si>
    <t>hyperlink("https://ct.wwsires.com/bull/7HO15196","VENUS")</t>
  </si>
  <si>
    <t>7HO15196</t>
  </si>
  <si>
    <t>hyperlink("https://ct.wwsires.com/bull/7JE05032","VICTORIOUS")</t>
  </si>
  <si>
    <t>7JE05032</t>
  </si>
  <si>
    <t>BARNABAS X IATOLA X DUAISEOIR</t>
  </si>
  <si>
    <t>hyperlink("https://ct.wwsires.com/bull/14HO15282","VRABLE")</t>
  </si>
  <si>
    <t>14HO15282</t>
  </si>
  <si>
    <t>LEGACY X MEDLEY X DELCO</t>
  </si>
  <si>
    <t>hyperlink("https://ct.wwsires.com/bull/7HO14477","WARRIOR-RED")</t>
  </si>
  <si>
    <t>7HO14477</t>
  </si>
  <si>
    <t>AVALANCHE*RC X DOORMAN X G W ATWOOD</t>
  </si>
  <si>
    <t>hyperlink("https://ct.wwsires.com/bull/14JE01951","WELD")</t>
  </si>
  <si>
    <t>14JE01951</t>
  </si>
  <si>
    <t>JX THRASHER {6} X GOT MAID X FEARLESS</t>
  </si>
  <si>
    <t>hyperlink("https://ct.wwsires.com/bull/7HO15518","WESTON")</t>
  </si>
  <si>
    <t>7HO15518</t>
  </si>
  <si>
    <t>MAXIMUS X MOOLA X DUKE</t>
  </si>
  <si>
    <t>hyperlink("https://ct.wwsires.com/bull/7HO12724","WIGGINS")</t>
  </si>
  <si>
    <t>7HO12724</t>
  </si>
  <si>
    <t>SUPERSHOT X GALAXY X ROBUST</t>
  </si>
  <si>
    <t>hyperlink("https://ct.wwsires.com/bull/7HO15189","WILDER")</t>
  </si>
  <si>
    <t>7HO15189</t>
  </si>
  <si>
    <t>ZAREK X ACHIEVER X PROFIT</t>
  </si>
  <si>
    <t>hyperlink("https://ct.wwsires.com/bull/14JE01952","WILDWOOD")</t>
  </si>
  <si>
    <t>14JE01952</t>
  </si>
  <si>
    <t>hyperlink("https://ct.wwsires.com/bull/7JE01950","WISEMAN")</t>
  </si>
  <si>
    <t>7JE01950</t>
  </si>
  <si>
    <t>hyperlink("https://ct.wwsires.com/bull/7HO14857","WIZARD")</t>
  </si>
  <si>
    <t>7HO14857</t>
  </si>
  <si>
    <t>ROLAN X FRAZZLED X BALISTO</t>
  </si>
  <si>
    <t>hyperlink("https://ct.wwsires.com/bull/7HO14846","ZACHERY")</t>
  </si>
  <si>
    <t>7HO14846</t>
  </si>
  <si>
    <t>ZEB X OUTSIDERS X DAMARIS</t>
  </si>
  <si>
    <t>hyperlink("https://ct.wwsires.com/bull/7HO15009","ZEUS")</t>
  </si>
  <si>
    <t>7HO15009</t>
  </si>
  <si>
    <t>SOLUTION X JEDI X PURE</t>
  </si>
  <si>
    <t>hyperlink("https://ct.wwsires.com/bull/7HO15036","ZEV")</t>
  </si>
  <si>
    <t>7HO15036</t>
  </si>
  <si>
    <t>RENEGADE X MEDLEY X OCTOBERFEST</t>
  </si>
  <si>
    <t>hyperlink("https://ct.wwsires.com/bull/250HO14978","ZIZZLE")</t>
  </si>
  <si>
    <t>250HO14978</t>
  </si>
  <si>
    <t>FUTURE X SLAMDUNK X RUBICON</t>
  </si>
  <si>
    <t>hyperlink("https://ct.wwsires.com/bull/7HO15471","ZZ TOP")</t>
  </si>
  <si>
    <t>7HO15471</t>
  </si>
  <si>
    <t>RENEGADE X ZIPIT-P X JOSUPER</t>
  </si>
  <si>
    <t>World Wide Sires Bull Search - Sire Directory</t>
  </si>
  <si>
    <t>Criteria: breeds: ho,je,ay,gu,bs,ms,mo</t>
  </si>
</sst>
</file>

<file path=xl/styles.xml><?xml version="1.0" encoding="utf-8"?>
<styleSheet xmlns="http://schemas.openxmlformats.org/spreadsheetml/2006/main">
  <numFmts count="0"/>
  <fonts count="1102">
    <font>
      <sz val="11.0"/>
      <color indexed="8"/>
      <name val="Calibri"/>
      <family val="2"/>
      <scheme val="minor"/>
    </font>
    <font>
      <name val="Calibri"/>
      <sz val="11.0"/>
      <charset val="0"/>
      <color rgb="000000"/>
      <u val="none"/>
      <b val="true"/>
    </font>
    <font>
      <name val="Calibri"/>
      <sz val="11.0"/>
      <charset val="0"/>
      <color rgb="000000"/>
      <u val="none"/>
      <b val="true"/>
    </font>
    <font>
      <name val="Calibri"/>
      <sz val="14.0"/>
      <b val="true"/>
      <charset val="0"/>
      <color rgb="000000"/>
      <u val="none"/>
    </font>
    <font>
      <name val="Calibri"/>
      <sz val="11.0"/>
      <charset val="0"/>
      <color rgb="000000"/>
      <u val="none"/>
      <b val="true"/>
    </font>
    <font>
      <name val="Calibri"/>
      <sz val="9.0"/>
      <b val="true"/>
      <charset val="0"/>
      <color rgb="000000"/>
      <u val="non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  <font>
      <name val="Calibri"/>
      <sz val="11.0"/>
      <charset val="0"/>
      <color rgb="000000"/>
      <u val="single"/>
    </font>
    <font>
      <name val="Calibri"/>
      <sz val="11.0"/>
      <charset val="0"/>
      <color rgb="0645AD"/>
      <u val="singl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2">
    <xf numFmtId="0" fontId="0" fillId="0" borderId="0" xfId="0"/>
    <xf numFmtId="0" fontId="1" fillId="0" borderId="0" xfId="0" applyFont="true"/>
    <xf numFmtId="0" fontId="3" fillId="0" borderId="0" xfId="0" applyFont="true"/>
    <xf numFmtId="0" fontId="5" fillId="0" borderId="0" xfId="0" applyFont="true"/>
    <xf numFmtId="0" fontId="7" fillId="0" borderId="0" xfId="0" applyFont="true"/>
    <xf numFmtId="0" fontId="9" fillId="0" borderId="0" xfId="0" applyFont="true"/>
    <xf numFmtId="0" fontId="11" fillId="0" borderId="0" xfId="0" applyFont="true"/>
    <xf numFmtId="0" fontId="13" fillId="0" borderId="0" xfId="0" applyFont="true"/>
    <xf numFmtId="0" fontId="15" fillId="0" borderId="0" xfId="0" applyFont="true"/>
    <xf numFmtId="0" fontId="17" fillId="0" borderId="0" xfId="0" applyFont="true"/>
    <xf numFmtId="0" fontId="19" fillId="0" borderId="0" xfId="0" applyFont="true"/>
    <xf numFmtId="0" fontId="21" fillId="0" borderId="0" xfId="0" applyFont="true"/>
    <xf numFmtId="0" fontId="23" fillId="0" borderId="0" xfId="0" applyFont="true"/>
    <xf numFmtId="0" fontId="25" fillId="0" borderId="0" xfId="0" applyFont="true"/>
    <xf numFmtId="0" fontId="27" fillId="0" borderId="0" xfId="0" applyFont="true"/>
    <xf numFmtId="0" fontId="29" fillId="0" borderId="0" xfId="0" applyFont="true"/>
    <xf numFmtId="0" fontId="31" fillId="0" borderId="0" xfId="0" applyFont="true"/>
    <xf numFmtId="0" fontId="33" fillId="0" borderId="0" xfId="0" applyFont="true"/>
    <xf numFmtId="0" fontId="35" fillId="0" borderId="0" xfId="0" applyFont="true"/>
    <xf numFmtId="0" fontId="37" fillId="0" borderId="0" xfId="0" applyFont="true"/>
    <xf numFmtId="0" fontId="39" fillId="0" borderId="0" xfId="0" applyFont="true"/>
    <xf numFmtId="0" fontId="41" fillId="0" borderId="0" xfId="0" applyFont="true"/>
    <xf numFmtId="0" fontId="43" fillId="0" borderId="0" xfId="0" applyFont="true"/>
    <xf numFmtId="0" fontId="45" fillId="0" borderId="0" xfId="0" applyFont="true"/>
    <xf numFmtId="0" fontId="47" fillId="0" borderId="0" xfId="0" applyFont="true"/>
    <xf numFmtId="0" fontId="49" fillId="0" borderId="0" xfId="0" applyFont="true"/>
    <xf numFmtId="0" fontId="51" fillId="0" borderId="0" xfId="0" applyFont="true"/>
    <xf numFmtId="0" fontId="53" fillId="0" borderId="0" xfId="0" applyFont="true"/>
    <xf numFmtId="0" fontId="55" fillId="0" borderId="0" xfId="0" applyFont="true"/>
    <xf numFmtId="0" fontId="57" fillId="0" borderId="0" xfId="0" applyFont="true"/>
    <xf numFmtId="0" fontId="59" fillId="0" borderId="0" xfId="0" applyFont="true"/>
    <xf numFmtId="0" fontId="61" fillId="0" borderId="0" xfId="0" applyFont="true"/>
    <xf numFmtId="0" fontId="63" fillId="0" borderId="0" xfId="0" applyFont="true"/>
    <xf numFmtId="0" fontId="65" fillId="0" borderId="0" xfId="0" applyFont="true"/>
    <xf numFmtId="0" fontId="67" fillId="0" borderId="0" xfId="0" applyFont="true"/>
    <xf numFmtId="0" fontId="69" fillId="0" borderId="0" xfId="0" applyFont="true"/>
    <xf numFmtId="0" fontId="71" fillId="0" borderId="0" xfId="0" applyFont="true"/>
    <xf numFmtId="0" fontId="73" fillId="0" borderId="0" xfId="0" applyFont="true"/>
    <xf numFmtId="0" fontId="75" fillId="0" borderId="0" xfId="0" applyFont="true"/>
    <xf numFmtId="0" fontId="77" fillId="0" borderId="0" xfId="0" applyFont="true"/>
    <xf numFmtId="0" fontId="79" fillId="0" borderId="0" xfId="0" applyFont="true"/>
    <xf numFmtId="0" fontId="81" fillId="0" borderId="0" xfId="0" applyFont="true"/>
    <xf numFmtId="0" fontId="83" fillId="0" borderId="0" xfId="0" applyFont="true"/>
    <xf numFmtId="0" fontId="85" fillId="0" borderId="0" xfId="0" applyFont="true"/>
    <xf numFmtId="0" fontId="87" fillId="0" borderId="0" xfId="0" applyFont="true"/>
    <xf numFmtId="0" fontId="89" fillId="0" borderId="0" xfId="0" applyFont="true"/>
    <xf numFmtId="0" fontId="91" fillId="0" borderId="0" xfId="0" applyFont="true"/>
    <xf numFmtId="0" fontId="93" fillId="0" borderId="0" xfId="0" applyFont="true"/>
    <xf numFmtId="0" fontId="95" fillId="0" borderId="0" xfId="0" applyFont="true"/>
    <xf numFmtId="0" fontId="97" fillId="0" borderId="0" xfId="0" applyFont="true"/>
    <xf numFmtId="0" fontId="99" fillId="0" borderId="0" xfId="0" applyFont="true"/>
    <xf numFmtId="0" fontId="101" fillId="0" borderId="0" xfId="0" applyFont="true"/>
    <xf numFmtId="0" fontId="103" fillId="0" borderId="0" xfId="0" applyFont="true"/>
    <xf numFmtId="0" fontId="105" fillId="0" borderId="0" xfId="0" applyFont="true"/>
    <xf numFmtId="0" fontId="107" fillId="0" borderId="0" xfId="0" applyFont="true"/>
    <xf numFmtId="0" fontId="109" fillId="0" borderId="0" xfId="0" applyFont="true"/>
    <xf numFmtId="0" fontId="111" fillId="0" borderId="0" xfId="0" applyFont="true"/>
    <xf numFmtId="0" fontId="113" fillId="0" borderId="0" xfId="0" applyFont="true"/>
    <xf numFmtId="0" fontId="115" fillId="0" borderId="0" xfId="0" applyFont="true"/>
    <xf numFmtId="0" fontId="117" fillId="0" borderId="0" xfId="0" applyFont="true"/>
    <xf numFmtId="0" fontId="119" fillId="0" borderId="0" xfId="0" applyFont="true"/>
    <xf numFmtId="0" fontId="121" fillId="0" borderId="0" xfId="0" applyFont="true"/>
    <xf numFmtId="0" fontId="123" fillId="0" borderId="0" xfId="0" applyFont="true"/>
    <xf numFmtId="0" fontId="125" fillId="0" borderId="0" xfId="0" applyFont="true"/>
    <xf numFmtId="0" fontId="127" fillId="0" borderId="0" xfId="0" applyFont="true"/>
    <xf numFmtId="0" fontId="129" fillId="0" borderId="0" xfId="0" applyFont="true"/>
    <xf numFmtId="0" fontId="131" fillId="0" borderId="0" xfId="0" applyFont="true"/>
    <xf numFmtId="0" fontId="133" fillId="0" borderId="0" xfId="0" applyFont="true"/>
    <xf numFmtId="0" fontId="135" fillId="0" borderId="0" xfId="0" applyFont="true"/>
    <xf numFmtId="0" fontId="137" fillId="0" borderId="0" xfId="0" applyFont="true"/>
    <xf numFmtId="0" fontId="139" fillId="0" borderId="0" xfId="0" applyFont="true"/>
    <xf numFmtId="0" fontId="141" fillId="0" borderId="0" xfId="0" applyFont="true"/>
    <xf numFmtId="0" fontId="143" fillId="0" borderId="0" xfId="0" applyFont="true"/>
    <xf numFmtId="0" fontId="145" fillId="0" borderId="0" xfId="0" applyFont="true"/>
    <xf numFmtId="0" fontId="147" fillId="0" borderId="0" xfId="0" applyFont="true"/>
    <xf numFmtId="0" fontId="149" fillId="0" borderId="0" xfId="0" applyFont="true"/>
    <xf numFmtId="0" fontId="151" fillId="0" borderId="0" xfId="0" applyFont="true"/>
    <xf numFmtId="0" fontId="153" fillId="0" borderId="0" xfId="0" applyFont="true"/>
    <xf numFmtId="0" fontId="155" fillId="0" borderId="0" xfId="0" applyFont="true"/>
    <xf numFmtId="0" fontId="157" fillId="0" borderId="0" xfId="0" applyFont="true"/>
    <xf numFmtId="0" fontId="159" fillId="0" borderId="0" xfId="0" applyFont="true"/>
    <xf numFmtId="0" fontId="161" fillId="0" borderId="0" xfId="0" applyFont="true"/>
    <xf numFmtId="0" fontId="163" fillId="0" borderId="0" xfId="0" applyFont="true"/>
    <xf numFmtId="0" fontId="165" fillId="0" borderId="0" xfId="0" applyFont="true"/>
    <xf numFmtId="0" fontId="167" fillId="0" borderId="0" xfId="0" applyFont="true"/>
    <xf numFmtId="0" fontId="169" fillId="0" borderId="0" xfId="0" applyFont="true"/>
    <xf numFmtId="0" fontId="171" fillId="0" borderId="0" xfId="0" applyFont="true"/>
    <xf numFmtId="0" fontId="173" fillId="0" borderId="0" xfId="0" applyFont="true"/>
    <xf numFmtId="0" fontId="175" fillId="0" borderId="0" xfId="0" applyFont="true"/>
    <xf numFmtId="0" fontId="177" fillId="0" borderId="0" xfId="0" applyFont="true"/>
    <xf numFmtId="0" fontId="179" fillId="0" borderId="0" xfId="0" applyFont="true"/>
    <xf numFmtId="0" fontId="181" fillId="0" borderId="0" xfId="0" applyFont="true"/>
    <xf numFmtId="0" fontId="183" fillId="0" borderId="0" xfId="0" applyFont="true"/>
    <xf numFmtId="0" fontId="185" fillId="0" borderId="0" xfId="0" applyFont="true"/>
    <xf numFmtId="0" fontId="187" fillId="0" borderId="0" xfId="0" applyFont="true"/>
    <xf numFmtId="0" fontId="189" fillId="0" borderId="0" xfId="0" applyFont="true"/>
    <xf numFmtId="0" fontId="191" fillId="0" borderId="0" xfId="0" applyFont="true"/>
    <xf numFmtId="0" fontId="193" fillId="0" borderId="0" xfId="0" applyFont="true"/>
    <xf numFmtId="0" fontId="195" fillId="0" borderId="0" xfId="0" applyFont="true"/>
    <xf numFmtId="0" fontId="197" fillId="0" borderId="0" xfId="0" applyFont="true"/>
    <xf numFmtId="0" fontId="199" fillId="0" borderId="0" xfId="0" applyFont="true"/>
    <xf numFmtId="0" fontId="201" fillId="0" borderId="0" xfId="0" applyFont="true"/>
    <xf numFmtId="0" fontId="203" fillId="0" borderId="0" xfId="0" applyFont="true"/>
    <xf numFmtId="0" fontId="205" fillId="0" borderId="0" xfId="0" applyFont="true"/>
    <xf numFmtId="0" fontId="207" fillId="0" borderId="0" xfId="0" applyFont="true"/>
    <xf numFmtId="0" fontId="209" fillId="0" borderId="0" xfId="0" applyFont="true"/>
    <xf numFmtId="0" fontId="211" fillId="0" borderId="0" xfId="0" applyFont="true"/>
    <xf numFmtId="0" fontId="213" fillId="0" borderId="0" xfId="0" applyFont="true"/>
    <xf numFmtId="0" fontId="215" fillId="0" borderId="0" xfId="0" applyFont="true"/>
    <xf numFmtId="0" fontId="217" fillId="0" borderId="0" xfId="0" applyFont="true"/>
    <xf numFmtId="0" fontId="219" fillId="0" borderId="0" xfId="0" applyFont="true"/>
    <xf numFmtId="0" fontId="221" fillId="0" borderId="0" xfId="0" applyFont="true"/>
    <xf numFmtId="0" fontId="223" fillId="0" borderId="0" xfId="0" applyFont="true"/>
    <xf numFmtId="0" fontId="225" fillId="0" borderId="0" xfId="0" applyFont="true"/>
    <xf numFmtId="0" fontId="227" fillId="0" borderId="0" xfId="0" applyFont="true"/>
    <xf numFmtId="0" fontId="229" fillId="0" borderId="0" xfId="0" applyFont="true"/>
    <xf numFmtId="0" fontId="231" fillId="0" borderId="0" xfId="0" applyFont="true"/>
    <xf numFmtId="0" fontId="233" fillId="0" borderId="0" xfId="0" applyFont="true"/>
    <xf numFmtId="0" fontId="235" fillId="0" borderId="0" xfId="0" applyFont="true"/>
    <xf numFmtId="0" fontId="237" fillId="0" borderId="0" xfId="0" applyFont="true"/>
    <xf numFmtId="0" fontId="239" fillId="0" borderId="0" xfId="0" applyFont="true"/>
    <xf numFmtId="0" fontId="241" fillId="0" borderId="0" xfId="0" applyFont="true"/>
    <xf numFmtId="0" fontId="243" fillId="0" borderId="0" xfId="0" applyFont="true"/>
    <xf numFmtId="0" fontId="245" fillId="0" borderId="0" xfId="0" applyFont="true"/>
    <xf numFmtId="0" fontId="247" fillId="0" borderId="0" xfId="0" applyFont="true"/>
    <xf numFmtId="0" fontId="249" fillId="0" borderId="0" xfId="0" applyFont="true"/>
    <xf numFmtId="0" fontId="251" fillId="0" borderId="0" xfId="0" applyFont="true"/>
    <xf numFmtId="0" fontId="253" fillId="0" borderId="0" xfId="0" applyFont="true"/>
    <xf numFmtId="0" fontId="255" fillId="0" borderId="0" xfId="0" applyFont="true"/>
    <xf numFmtId="0" fontId="257" fillId="0" borderId="0" xfId="0" applyFont="true"/>
    <xf numFmtId="0" fontId="259" fillId="0" borderId="0" xfId="0" applyFont="true"/>
    <xf numFmtId="0" fontId="261" fillId="0" borderId="0" xfId="0" applyFont="true"/>
    <xf numFmtId="0" fontId="263" fillId="0" borderId="0" xfId="0" applyFont="true"/>
    <xf numFmtId="0" fontId="265" fillId="0" borderId="0" xfId="0" applyFont="true"/>
    <xf numFmtId="0" fontId="267" fillId="0" borderId="0" xfId="0" applyFont="true"/>
    <xf numFmtId="0" fontId="269" fillId="0" borderId="0" xfId="0" applyFont="true"/>
    <xf numFmtId="0" fontId="271" fillId="0" borderId="0" xfId="0" applyFont="true"/>
    <xf numFmtId="0" fontId="273" fillId="0" borderId="0" xfId="0" applyFont="true"/>
    <xf numFmtId="0" fontId="275" fillId="0" borderId="0" xfId="0" applyFont="true"/>
    <xf numFmtId="0" fontId="277" fillId="0" borderId="0" xfId="0" applyFont="true"/>
    <xf numFmtId="0" fontId="279" fillId="0" borderId="0" xfId="0" applyFont="true"/>
    <xf numFmtId="0" fontId="281" fillId="0" borderId="0" xfId="0" applyFont="true"/>
    <xf numFmtId="0" fontId="283" fillId="0" borderId="0" xfId="0" applyFont="true"/>
    <xf numFmtId="0" fontId="285" fillId="0" borderId="0" xfId="0" applyFont="true"/>
    <xf numFmtId="0" fontId="287" fillId="0" borderId="0" xfId="0" applyFont="true"/>
    <xf numFmtId="0" fontId="289" fillId="0" borderId="0" xfId="0" applyFont="true"/>
    <xf numFmtId="0" fontId="291" fillId="0" borderId="0" xfId="0" applyFont="true"/>
    <xf numFmtId="0" fontId="293" fillId="0" borderId="0" xfId="0" applyFont="true"/>
    <xf numFmtId="0" fontId="295" fillId="0" borderId="0" xfId="0" applyFont="true"/>
    <xf numFmtId="0" fontId="297" fillId="0" borderId="0" xfId="0" applyFont="true"/>
    <xf numFmtId="0" fontId="299" fillId="0" borderId="0" xfId="0" applyFont="true"/>
    <xf numFmtId="0" fontId="301" fillId="0" borderId="0" xfId="0" applyFont="true"/>
    <xf numFmtId="0" fontId="303" fillId="0" borderId="0" xfId="0" applyFont="true"/>
    <xf numFmtId="0" fontId="305" fillId="0" borderId="0" xfId="0" applyFont="true"/>
    <xf numFmtId="0" fontId="307" fillId="0" borderId="0" xfId="0" applyFont="true"/>
    <xf numFmtId="0" fontId="309" fillId="0" borderId="0" xfId="0" applyFont="true"/>
    <xf numFmtId="0" fontId="311" fillId="0" borderId="0" xfId="0" applyFont="true"/>
    <xf numFmtId="0" fontId="313" fillId="0" borderId="0" xfId="0" applyFont="true"/>
    <xf numFmtId="0" fontId="315" fillId="0" borderId="0" xfId="0" applyFont="true"/>
    <xf numFmtId="0" fontId="317" fillId="0" borderId="0" xfId="0" applyFont="true"/>
    <xf numFmtId="0" fontId="319" fillId="0" borderId="0" xfId="0" applyFont="true"/>
    <xf numFmtId="0" fontId="321" fillId="0" borderId="0" xfId="0" applyFont="true"/>
    <xf numFmtId="0" fontId="323" fillId="0" borderId="0" xfId="0" applyFont="true"/>
    <xf numFmtId="0" fontId="325" fillId="0" borderId="0" xfId="0" applyFont="true"/>
    <xf numFmtId="0" fontId="327" fillId="0" borderId="0" xfId="0" applyFont="true"/>
    <xf numFmtId="0" fontId="329" fillId="0" borderId="0" xfId="0" applyFont="true"/>
    <xf numFmtId="0" fontId="331" fillId="0" borderId="0" xfId="0" applyFont="true"/>
    <xf numFmtId="0" fontId="333" fillId="0" borderId="0" xfId="0" applyFont="true"/>
    <xf numFmtId="0" fontId="335" fillId="0" borderId="0" xfId="0" applyFont="true"/>
    <xf numFmtId="0" fontId="337" fillId="0" borderId="0" xfId="0" applyFont="true"/>
    <xf numFmtId="0" fontId="339" fillId="0" borderId="0" xfId="0" applyFont="true"/>
    <xf numFmtId="0" fontId="341" fillId="0" borderId="0" xfId="0" applyFont="true"/>
    <xf numFmtId="0" fontId="343" fillId="0" borderId="0" xfId="0" applyFont="true"/>
    <xf numFmtId="0" fontId="345" fillId="0" borderId="0" xfId="0" applyFont="true"/>
    <xf numFmtId="0" fontId="347" fillId="0" borderId="0" xfId="0" applyFont="true"/>
    <xf numFmtId="0" fontId="349" fillId="0" borderId="0" xfId="0" applyFont="true"/>
    <xf numFmtId="0" fontId="351" fillId="0" borderId="0" xfId="0" applyFont="true"/>
    <xf numFmtId="0" fontId="353" fillId="0" borderId="0" xfId="0" applyFont="true"/>
    <xf numFmtId="0" fontId="355" fillId="0" borderId="0" xfId="0" applyFont="true"/>
    <xf numFmtId="0" fontId="357" fillId="0" borderId="0" xfId="0" applyFont="true"/>
    <xf numFmtId="0" fontId="359" fillId="0" borderId="0" xfId="0" applyFont="true"/>
    <xf numFmtId="0" fontId="361" fillId="0" borderId="0" xfId="0" applyFont="true"/>
    <xf numFmtId="0" fontId="363" fillId="0" borderId="0" xfId="0" applyFont="true"/>
    <xf numFmtId="0" fontId="365" fillId="0" borderId="0" xfId="0" applyFont="true"/>
    <xf numFmtId="0" fontId="367" fillId="0" borderId="0" xfId="0" applyFont="true"/>
    <xf numFmtId="0" fontId="369" fillId="0" borderId="0" xfId="0" applyFont="true"/>
    <xf numFmtId="0" fontId="371" fillId="0" borderId="0" xfId="0" applyFont="true"/>
    <xf numFmtId="0" fontId="373" fillId="0" borderId="0" xfId="0" applyFont="true"/>
    <xf numFmtId="0" fontId="375" fillId="0" borderId="0" xfId="0" applyFont="true"/>
    <xf numFmtId="0" fontId="377" fillId="0" borderId="0" xfId="0" applyFont="true"/>
    <xf numFmtId="0" fontId="379" fillId="0" borderId="0" xfId="0" applyFont="true"/>
    <xf numFmtId="0" fontId="381" fillId="0" borderId="0" xfId="0" applyFont="true"/>
    <xf numFmtId="0" fontId="383" fillId="0" borderId="0" xfId="0" applyFont="true"/>
    <xf numFmtId="0" fontId="385" fillId="0" borderId="0" xfId="0" applyFont="true"/>
    <xf numFmtId="0" fontId="387" fillId="0" borderId="0" xfId="0" applyFont="true"/>
    <xf numFmtId="0" fontId="389" fillId="0" borderId="0" xfId="0" applyFont="true"/>
    <xf numFmtId="0" fontId="391" fillId="0" borderId="0" xfId="0" applyFont="true"/>
    <xf numFmtId="0" fontId="393" fillId="0" borderId="0" xfId="0" applyFont="true"/>
    <xf numFmtId="0" fontId="395" fillId="0" borderId="0" xfId="0" applyFont="true"/>
    <xf numFmtId="0" fontId="397" fillId="0" borderId="0" xfId="0" applyFont="true"/>
    <xf numFmtId="0" fontId="399" fillId="0" borderId="0" xfId="0" applyFont="true"/>
    <xf numFmtId="0" fontId="401" fillId="0" borderId="0" xfId="0" applyFont="true"/>
    <xf numFmtId="0" fontId="403" fillId="0" borderId="0" xfId="0" applyFont="true"/>
    <xf numFmtId="0" fontId="405" fillId="0" borderId="0" xfId="0" applyFont="true"/>
    <xf numFmtId="0" fontId="407" fillId="0" borderId="0" xfId="0" applyFont="true"/>
    <xf numFmtId="0" fontId="409" fillId="0" borderId="0" xfId="0" applyFont="true"/>
    <xf numFmtId="0" fontId="411" fillId="0" borderId="0" xfId="0" applyFont="true"/>
    <xf numFmtId="0" fontId="413" fillId="0" borderId="0" xfId="0" applyFont="true"/>
    <xf numFmtId="0" fontId="415" fillId="0" borderId="0" xfId="0" applyFont="true"/>
    <xf numFmtId="0" fontId="417" fillId="0" borderId="0" xfId="0" applyFont="true"/>
    <xf numFmtId="0" fontId="419" fillId="0" borderId="0" xfId="0" applyFont="true"/>
    <xf numFmtId="0" fontId="421" fillId="0" borderId="0" xfId="0" applyFont="true"/>
    <xf numFmtId="0" fontId="423" fillId="0" borderId="0" xfId="0" applyFont="true"/>
    <xf numFmtId="0" fontId="425" fillId="0" borderId="0" xfId="0" applyFont="true"/>
    <xf numFmtId="0" fontId="427" fillId="0" borderId="0" xfId="0" applyFont="true"/>
    <xf numFmtId="0" fontId="429" fillId="0" borderId="0" xfId="0" applyFont="true"/>
    <xf numFmtId="0" fontId="431" fillId="0" borderId="0" xfId="0" applyFont="true"/>
    <xf numFmtId="0" fontId="433" fillId="0" borderId="0" xfId="0" applyFont="true"/>
    <xf numFmtId="0" fontId="435" fillId="0" borderId="0" xfId="0" applyFont="true"/>
    <xf numFmtId="0" fontId="437" fillId="0" borderId="0" xfId="0" applyFont="true"/>
    <xf numFmtId="0" fontId="439" fillId="0" borderId="0" xfId="0" applyFont="true"/>
    <xf numFmtId="0" fontId="441" fillId="0" borderId="0" xfId="0" applyFont="true"/>
    <xf numFmtId="0" fontId="443" fillId="0" borderId="0" xfId="0" applyFont="true"/>
    <xf numFmtId="0" fontId="445" fillId="0" borderId="0" xfId="0" applyFont="true"/>
    <xf numFmtId="0" fontId="447" fillId="0" borderId="0" xfId="0" applyFont="true"/>
    <xf numFmtId="0" fontId="449" fillId="0" borderId="0" xfId="0" applyFont="true"/>
    <xf numFmtId="0" fontId="451" fillId="0" borderId="0" xfId="0" applyFont="true"/>
    <xf numFmtId="0" fontId="453" fillId="0" borderId="0" xfId="0" applyFont="true"/>
    <xf numFmtId="0" fontId="455" fillId="0" borderId="0" xfId="0" applyFont="true"/>
    <xf numFmtId="0" fontId="457" fillId="0" borderId="0" xfId="0" applyFont="true"/>
    <xf numFmtId="0" fontId="459" fillId="0" borderId="0" xfId="0" applyFont="true"/>
    <xf numFmtId="0" fontId="461" fillId="0" borderId="0" xfId="0" applyFont="true"/>
    <xf numFmtId="0" fontId="463" fillId="0" borderId="0" xfId="0" applyFont="true"/>
    <xf numFmtId="0" fontId="465" fillId="0" borderId="0" xfId="0" applyFont="true"/>
    <xf numFmtId="0" fontId="467" fillId="0" borderId="0" xfId="0" applyFont="true"/>
    <xf numFmtId="0" fontId="469" fillId="0" borderId="0" xfId="0" applyFont="true"/>
    <xf numFmtId="0" fontId="471" fillId="0" borderId="0" xfId="0" applyFont="true"/>
    <xf numFmtId="0" fontId="473" fillId="0" borderId="0" xfId="0" applyFont="true"/>
    <xf numFmtId="0" fontId="475" fillId="0" borderId="0" xfId="0" applyFont="true"/>
    <xf numFmtId="0" fontId="477" fillId="0" borderId="0" xfId="0" applyFont="true"/>
    <xf numFmtId="0" fontId="479" fillId="0" borderId="0" xfId="0" applyFont="true"/>
    <xf numFmtId="0" fontId="481" fillId="0" borderId="0" xfId="0" applyFont="true"/>
    <xf numFmtId="0" fontId="483" fillId="0" borderId="0" xfId="0" applyFont="true"/>
    <xf numFmtId="0" fontId="485" fillId="0" borderId="0" xfId="0" applyFont="true"/>
    <xf numFmtId="0" fontId="487" fillId="0" borderId="0" xfId="0" applyFont="true"/>
    <xf numFmtId="0" fontId="489" fillId="0" borderId="0" xfId="0" applyFont="true"/>
    <xf numFmtId="0" fontId="491" fillId="0" borderId="0" xfId="0" applyFont="true"/>
    <xf numFmtId="0" fontId="493" fillId="0" borderId="0" xfId="0" applyFont="true"/>
    <xf numFmtId="0" fontId="495" fillId="0" borderId="0" xfId="0" applyFont="true"/>
    <xf numFmtId="0" fontId="497" fillId="0" borderId="0" xfId="0" applyFont="true"/>
    <xf numFmtId="0" fontId="499" fillId="0" borderId="0" xfId="0" applyFont="true"/>
    <xf numFmtId="0" fontId="501" fillId="0" borderId="0" xfId="0" applyFont="true"/>
    <xf numFmtId="0" fontId="503" fillId="0" borderId="0" xfId="0" applyFont="true"/>
    <xf numFmtId="0" fontId="505" fillId="0" borderId="0" xfId="0" applyFont="true"/>
    <xf numFmtId="0" fontId="507" fillId="0" borderId="0" xfId="0" applyFont="true"/>
    <xf numFmtId="0" fontId="509" fillId="0" borderId="0" xfId="0" applyFont="true"/>
    <xf numFmtId="0" fontId="511" fillId="0" borderId="0" xfId="0" applyFont="true"/>
    <xf numFmtId="0" fontId="513" fillId="0" borderId="0" xfId="0" applyFont="true"/>
    <xf numFmtId="0" fontId="515" fillId="0" borderId="0" xfId="0" applyFont="true"/>
    <xf numFmtId="0" fontId="517" fillId="0" borderId="0" xfId="0" applyFont="true"/>
    <xf numFmtId="0" fontId="519" fillId="0" borderId="0" xfId="0" applyFont="true"/>
    <xf numFmtId="0" fontId="521" fillId="0" borderId="0" xfId="0" applyFont="true"/>
    <xf numFmtId="0" fontId="523" fillId="0" borderId="0" xfId="0" applyFont="true"/>
    <xf numFmtId="0" fontId="525" fillId="0" borderId="0" xfId="0" applyFont="true"/>
    <xf numFmtId="0" fontId="527" fillId="0" borderId="0" xfId="0" applyFont="true"/>
    <xf numFmtId="0" fontId="529" fillId="0" borderId="0" xfId="0" applyFont="true"/>
    <xf numFmtId="0" fontId="531" fillId="0" borderId="0" xfId="0" applyFont="true"/>
    <xf numFmtId="0" fontId="533" fillId="0" borderId="0" xfId="0" applyFont="true"/>
    <xf numFmtId="0" fontId="535" fillId="0" borderId="0" xfId="0" applyFont="true"/>
    <xf numFmtId="0" fontId="537" fillId="0" borderId="0" xfId="0" applyFont="true"/>
    <xf numFmtId="0" fontId="539" fillId="0" borderId="0" xfId="0" applyFont="true"/>
    <xf numFmtId="0" fontId="541" fillId="0" borderId="0" xfId="0" applyFont="true"/>
    <xf numFmtId="0" fontId="543" fillId="0" borderId="0" xfId="0" applyFont="true"/>
    <xf numFmtId="0" fontId="545" fillId="0" borderId="0" xfId="0" applyFont="true"/>
    <xf numFmtId="0" fontId="547" fillId="0" borderId="0" xfId="0" applyFont="true"/>
    <xf numFmtId="0" fontId="549" fillId="0" borderId="0" xfId="0" applyFont="true"/>
    <xf numFmtId="0" fontId="551" fillId="0" borderId="0" xfId="0" applyFont="true"/>
    <xf numFmtId="0" fontId="553" fillId="0" borderId="0" xfId="0" applyFont="true"/>
    <xf numFmtId="0" fontId="555" fillId="0" borderId="0" xfId="0" applyFont="true"/>
    <xf numFmtId="0" fontId="557" fillId="0" borderId="0" xfId="0" applyFont="true"/>
    <xf numFmtId="0" fontId="559" fillId="0" borderId="0" xfId="0" applyFont="true"/>
    <xf numFmtId="0" fontId="561" fillId="0" borderId="0" xfId="0" applyFont="true"/>
    <xf numFmtId="0" fontId="563" fillId="0" borderId="0" xfId="0" applyFont="true"/>
    <xf numFmtId="0" fontId="565" fillId="0" borderId="0" xfId="0" applyFont="true"/>
    <xf numFmtId="0" fontId="567" fillId="0" borderId="0" xfId="0" applyFont="true"/>
    <xf numFmtId="0" fontId="569" fillId="0" borderId="0" xfId="0" applyFont="true"/>
    <xf numFmtId="0" fontId="571" fillId="0" borderId="0" xfId="0" applyFont="true"/>
    <xf numFmtId="0" fontId="573" fillId="0" borderId="0" xfId="0" applyFont="true"/>
    <xf numFmtId="0" fontId="575" fillId="0" borderId="0" xfId="0" applyFont="true"/>
    <xf numFmtId="0" fontId="577" fillId="0" borderId="0" xfId="0" applyFont="true"/>
    <xf numFmtId="0" fontId="579" fillId="0" borderId="0" xfId="0" applyFont="true"/>
    <xf numFmtId="0" fontId="581" fillId="0" borderId="0" xfId="0" applyFont="true"/>
    <xf numFmtId="0" fontId="583" fillId="0" borderId="0" xfId="0" applyFont="true"/>
    <xf numFmtId="0" fontId="585" fillId="0" borderId="0" xfId="0" applyFont="true"/>
    <xf numFmtId="0" fontId="587" fillId="0" borderId="0" xfId="0" applyFont="true"/>
    <xf numFmtId="0" fontId="589" fillId="0" borderId="0" xfId="0" applyFont="true"/>
    <xf numFmtId="0" fontId="591" fillId="0" borderId="0" xfId="0" applyFont="true"/>
    <xf numFmtId="0" fontId="593" fillId="0" borderId="0" xfId="0" applyFont="true"/>
    <xf numFmtId="0" fontId="595" fillId="0" borderId="0" xfId="0" applyFont="true"/>
    <xf numFmtId="0" fontId="597" fillId="0" borderId="0" xfId="0" applyFont="true"/>
    <xf numFmtId="0" fontId="599" fillId="0" borderId="0" xfId="0" applyFont="true"/>
    <xf numFmtId="0" fontId="601" fillId="0" borderId="0" xfId="0" applyFont="true"/>
    <xf numFmtId="0" fontId="603" fillId="0" borderId="0" xfId="0" applyFont="true"/>
    <xf numFmtId="0" fontId="605" fillId="0" borderId="0" xfId="0" applyFont="true"/>
    <xf numFmtId="0" fontId="607" fillId="0" borderId="0" xfId="0" applyFont="true"/>
    <xf numFmtId="0" fontId="609" fillId="0" borderId="0" xfId="0" applyFont="true"/>
    <xf numFmtId="0" fontId="611" fillId="0" borderId="0" xfId="0" applyFont="true"/>
    <xf numFmtId="0" fontId="613" fillId="0" borderId="0" xfId="0" applyFont="true"/>
    <xf numFmtId="0" fontId="615" fillId="0" borderId="0" xfId="0" applyFont="true"/>
    <xf numFmtId="0" fontId="617" fillId="0" borderId="0" xfId="0" applyFont="true"/>
    <xf numFmtId="0" fontId="619" fillId="0" borderId="0" xfId="0" applyFont="true"/>
    <xf numFmtId="0" fontId="621" fillId="0" borderId="0" xfId="0" applyFont="true"/>
    <xf numFmtId="0" fontId="623" fillId="0" borderId="0" xfId="0" applyFont="true"/>
    <xf numFmtId="0" fontId="625" fillId="0" borderId="0" xfId="0" applyFont="true"/>
    <xf numFmtId="0" fontId="627" fillId="0" borderId="0" xfId="0" applyFont="true"/>
    <xf numFmtId="0" fontId="629" fillId="0" borderId="0" xfId="0" applyFont="true"/>
    <xf numFmtId="0" fontId="631" fillId="0" borderId="0" xfId="0" applyFont="true"/>
    <xf numFmtId="0" fontId="633" fillId="0" borderId="0" xfId="0" applyFont="true"/>
    <xf numFmtId="0" fontId="635" fillId="0" borderId="0" xfId="0" applyFont="true"/>
    <xf numFmtId="0" fontId="637" fillId="0" borderId="0" xfId="0" applyFont="true"/>
    <xf numFmtId="0" fontId="639" fillId="0" borderId="0" xfId="0" applyFont="true"/>
    <xf numFmtId="0" fontId="641" fillId="0" borderId="0" xfId="0" applyFont="true"/>
    <xf numFmtId="0" fontId="643" fillId="0" borderId="0" xfId="0" applyFont="true"/>
    <xf numFmtId="0" fontId="645" fillId="0" borderId="0" xfId="0" applyFont="true"/>
    <xf numFmtId="0" fontId="647" fillId="0" borderId="0" xfId="0" applyFont="true"/>
    <xf numFmtId="0" fontId="649" fillId="0" borderId="0" xfId="0" applyFont="true"/>
    <xf numFmtId="0" fontId="651" fillId="0" borderId="0" xfId="0" applyFont="true"/>
    <xf numFmtId="0" fontId="653" fillId="0" borderId="0" xfId="0" applyFont="true"/>
    <xf numFmtId="0" fontId="655" fillId="0" borderId="0" xfId="0" applyFont="true"/>
    <xf numFmtId="0" fontId="657" fillId="0" borderId="0" xfId="0" applyFont="true"/>
    <xf numFmtId="0" fontId="659" fillId="0" borderId="0" xfId="0" applyFont="true"/>
    <xf numFmtId="0" fontId="661" fillId="0" borderId="0" xfId="0" applyFont="true"/>
    <xf numFmtId="0" fontId="663" fillId="0" borderId="0" xfId="0" applyFont="true"/>
    <xf numFmtId="0" fontId="665" fillId="0" borderId="0" xfId="0" applyFont="true"/>
    <xf numFmtId="0" fontId="667" fillId="0" borderId="0" xfId="0" applyFont="true"/>
    <xf numFmtId="0" fontId="669" fillId="0" borderId="0" xfId="0" applyFont="true"/>
    <xf numFmtId="0" fontId="671" fillId="0" borderId="0" xfId="0" applyFont="true"/>
    <xf numFmtId="0" fontId="673" fillId="0" borderId="0" xfId="0" applyFont="true"/>
    <xf numFmtId="0" fontId="675" fillId="0" borderId="0" xfId="0" applyFont="true"/>
    <xf numFmtId="0" fontId="677" fillId="0" borderId="0" xfId="0" applyFont="true"/>
    <xf numFmtId="0" fontId="679" fillId="0" borderId="0" xfId="0" applyFont="true"/>
    <xf numFmtId="0" fontId="681" fillId="0" borderId="0" xfId="0" applyFont="true"/>
    <xf numFmtId="0" fontId="683" fillId="0" borderId="0" xfId="0" applyFont="true"/>
    <xf numFmtId="0" fontId="685" fillId="0" borderId="0" xfId="0" applyFont="true"/>
    <xf numFmtId="0" fontId="687" fillId="0" borderId="0" xfId="0" applyFont="true"/>
    <xf numFmtId="0" fontId="689" fillId="0" borderId="0" xfId="0" applyFont="true"/>
    <xf numFmtId="0" fontId="691" fillId="0" borderId="0" xfId="0" applyFont="true"/>
    <xf numFmtId="0" fontId="693" fillId="0" borderId="0" xfId="0" applyFont="true"/>
    <xf numFmtId="0" fontId="695" fillId="0" borderId="0" xfId="0" applyFont="true"/>
    <xf numFmtId="0" fontId="697" fillId="0" borderId="0" xfId="0" applyFont="true"/>
    <xf numFmtId="0" fontId="699" fillId="0" borderId="0" xfId="0" applyFont="true"/>
    <xf numFmtId="0" fontId="701" fillId="0" borderId="0" xfId="0" applyFont="true"/>
    <xf numFmtId="0" fontId="703" fillId="0" borderId="0" xfId="0" applyFont="true"/>
    <xf numFmtId="0" fontId="705" fillId="0" borderId="0" xfId="0" applyFont="true"/>
    <xf numFmtId="0" fontId="707" fillId="0" borderId="0" xfId="0" applyFont="true"/>
    <xf numFmtId="0" fontId="709" fillId="0" borderId="0" xfId="0" applyFont="true"/>
    <xf numFmtId="0" fontId="711" fillId="0" borderId="0" xfId="0" applyFont="true"/>
    <xf numFmtId="0" fontId="713" fillId="0" borderId="0" xfId="0" applyFont="true"/>
    <xf numFmtId="0" fontId="715" fillId="0" borderId="0" xfId="0" applyFont="true"/>
    <xf numFmtId="0" fontId="717" fillId="0" borderId="0" xfId="0" applyFont="true"/>
    <xf numFmtId="0" fontId="719" fillId="0" borderId="0" xfId="0" applyFont="true"/>
    <xf numFmtId="0" fontId="721" fillId="0" borderId="0" xfId="0" applyFont="true"/>
    <xf numFmtId="0" fontId="723" fillId="0" borderId="0" xfId="0" applyFont="true"/>
    <xf numFmtId="0" fontId="725" fillId="0" borderId="0" xfId="0" applyFont="true"/>
    <xf numFmtId="0" fontId="727" fillId="0" borderId="0" xfId="0" applyFont="true"/>
    <xf numFmtId="0" fontId="729" fillId="0" borderId="0" xfId="0" applyFont="true"/>
    <xf numFmtId="0" fontId="731" fillId="0" borderId="0" xfId="0" applyFont="true"/>
    <xf numFmtId="0" fontId="733" fillId="0" borderId="0" xfId="0" applyFont="true"/>
    <xf numFmtId="0" fontId="735" fillId="0" borderId="0" xfId="0" applyFont="true"/>
    <xf numFmtId="0" fontId="737" fillId="0" borderId="0" xfId="0" applyFont="true"/>
    <xf numFmtId="0" fontId="739" fillId="0" borderId="0" xfId="0" applyFont="true"/>
    <xf numFmtId="0" fontId="741" fillId="0" borderId="0" xfId="0" applyFont="true"/>
    <xf numFmtId="0" fontId="743" fillId="0" borderId="0" xfId="0" applyFont="true"/>
    <xf numFmtId="0" fontId="745" fillId="0" borderId="0" xfId="0" applyFont="true"/>
    <xf numFmtId="0" fontId="747" fillId="0" borderId="0" xfId="0" applyFont="true"/>
    <xf numFmtId="0" fontId="749" fillId="0" borderId="0" xfId="0" applyFont="true"/>
    <xf numFmtId="0" fontId="751" fillId="0" borderId="0" xfId="0" applyFont="true"/>
    <xf numFmtId="0" fontId="753" fillId="0" borderId="0" xfId="0" applyFont="true"/>
    <xf numFmtId="0" fontId="755" fillId="0" borderId="0" xfId="0" applyFont="true"/>
    <xf numFmtId="0" fontId="757" fillId="0" borderId="0" xfId="0" applyFont="true"/>
    <xf numFmtId="0" fontId="759" fillId="0" borderId="0" xfId="0" applyFont="true"/>
    <xf numFmtId="0" fontId="761" fillId="0" borderId="0" xfId="0" applyFont="true"/>
    <xf numFmtId="0" fontId="763" fillId="0" borderId="0" xfId="0" applyFont="true"/>
    <xf numFmtId="0" fontId="765" fillId="0" borderId="0" xfId="0" applyFont="true"/>
    <xf numFmtId="0" fontId="767" fillId="0" borderId="0" xfId="0" applyFont="true"/>
    <xf numFmtId="0" fontId="769" fillId="0" borderId="0" xfId="0" applyFont="true"/>
    <xf numFmtId="0" fontId="771" fillId="0" borderId="0" xfId="0" applyFont="true"/>
    <xf numFmtId="0" fontId="773" fillId="0" borderId="0" xfId="0" applyFont="true"/>
    <xf numFmtId="0" fontId="775" fillId="0" borderId="0" xfId="0" applyFont="true"/>
    <xf numFmtId="0" fontId="777" fillId="0" borderId="0" xfId="0" applyFont="true"/>
    <xf numFmtId="0" fontId="779" fillId="0" borderId="0" xfId="0" applyFont="true"/>
    <xf numFmtId="0" fontId="781" fillId="0" borderId="0" xfId="0" applyFont="true"/>
    <xf numFmtId="0" fontId="783" fillId="0" borderId="0" xfId="0" applyFont="true"/>
    <xf numFmtId="0" fontId="785" fillId="0" borderId="0" xfId="0" applyFont="true"/>
    <xf numFmtId="0" fontId="787" fillId="0" borderId="0" xfId="0" applyFont="true"/>
    <xf numFmtId="0" fontId="789" fillId="0" borderId="0" xfId="0" applyFont="true"/>
    <xf numFmtId="0" fontId="791" fillId="0" borderId="0" xfId="0" applyFont="true"/>
    <xf numFmtId="0" fontId="793" fillId="0" borderId="0" xfId="0" applyFont="true"/>
    <xf numFmtId="0" fontId="795" fillId="0" borderId="0" xfId="0" applyFont="true"/>
    <xf numFmtId="0" fontId="797" fillId="0" borderId="0" xfId="0" applyFont="true"/>
    <xf numFmtId="0" fontId="799" fillId="0" borderId="0" xfId="0" applyFont="true"/>
    <xf numFmtId="0" fontId="801" fillId="0" borderId="0" xfId="0" applyFont="true"/>
    <xf numFmtId="0" fontId="803" fillId="0" borderId="0" xfId="0" applyFont="true"/>
    <xf numFmtId="0" fontId="805" fillId="0" borderId="0" xfId="0" applyFont="true"/>
    <xf numFmtId="0" fontId="807" fillId="0" borderId="0" xfId="0" applyFont="true"/>
    <xf numFmtId="0" fontId="809" fillId="0" borderId="0" xfId="0" applyFont="true"/>
    <xf numFmtId="0" fontId="811" fillId="0" borderId="0" xfId="0" applyFont="true"/>
    <xf numFmtId="0" fontId="813" fillId="0" borderId="0" xfId="0" applyFont="true"/>
    <xf numFmtId="0" fontId="815" fillId="0" borderId="0" xfId="0" applyFont="true"/>
    <xf numFmtId="0" fontId="817" fillId="0" borderId="0" xfId="0" applyFont="true"/>
    <xf numFmtId="0" fontId="819" fillId="0" borderId="0" xfId="0" applyFont="true"/>
    <xf numFmtId="0" fontId="821" fillId="0" borderId="0" xfId="0" applyFont="true"/>
    <xf numFmtId="0" fontId="823" fillId="0" borderId="0" xfId="0" applyFont="true"/>
    <xf numFmtId="0" fontId="825" fillId="0" borderId="0" xfId="0" applyFont="true"/>
    <xf numFmtId="0" fontId="827" fillId="0" borderId="0" xfId="0" applyFont="true"/>
    <xf numFmtId="0" fontId="829" fillId="0" borderId="0" xfId="0" applyFont="true"/>
    <xf numFmtId="0" fontId="831" fillId="0" borderId="0" xfId="0" applyFont="true"/>
    <xf numFmtId="0" fontId="833" fillId="0" borderId="0" xfId="0" applyFont="true"/>
    <xf numFmtId="0" fontId="835" fillId="0" borderId="0" xfId="0" applyFont="true"/>
    <xf numFmtId="0" fontId="837" fillId="0" borderId="0" xfId="0" applyFont="true"/>
    <xf numFmtId="0" fontId="839" fillId="0" borderId="0" xfId="0" applyFont="true"/>
    <xf numFmtId="0" fontId="841" fillId="0" borderId="0" xfId="0" applyFont="true"/>
    <xf numFmtId="0" fontId="843" fillId="0" borderId="0" xfId="0" applyFont="true"/>
    <xf numFmtId="0" fontId="845" fillId="0" borderId="0" xfId="0" applyFont="true"/>
    <xf numFmtId="0" fontId="847" fillId="0" borderId="0" xfId="0" applyFont="true"/>
    <xf numFmtId="0" fontId="849" fillId="0" borderId="0" xfId="0" applyFont="true"/>
    <xf numFmtId="0" fontId="851" fillId="0" borderId="0" xfId="0" applyFont="true"/>
    <xf numFmtId="0" fontId="853" fillId="0" borderId="0" xfId="0" applyFont="true"/>
    <xf numFmtId="0" fontId="855" fillId="0" borderId="0" xfId="0" applyFont="true"/>
    <xf numFmtId="0" fontId="857" fillId="0" borderId="0" xfId="0" applyFont="true"/>
    <xf numFmtId="0" fontId="859" fillId="0" borderId="0" xfId="0" applyFont="true"/>
    <xf numFmtId="0" fontId="861" fillId="0" borderId="0" xfId="0" applyFont="true"/>
    <xf numFmtId="0" fontId="863" fillId="0" borderId="0" xfId="0" applyFont="true"/>
    <xf numFmtId="0" fontId="865" fillId="0" borderId="0" xfId="0" applyFont="true"/>
    <xf numFmtId="0" fontId="867" fillId="0" borderId="0" xfId="0" applyFont="true"/>
    <xf numFmtId="0" fontId="869" fillId="0" borderId="0" xfId="0" applyFont="true"/>
    <xf numFmtId="0" fontId="871" fillId="0" borderId="0" xfId="0" applyFont="true"/>
    <xf numFmtId="0" fontId="873" fillId="0" borderId="0" xfId="0" applyFont="true"/>
    <xf numFmtId="0" fontId="875" fillId="0" borderId="0" xfId="0" applyFont="true"/>
    <xf numFmtId="0" fontId="877" fillId="0" borderId="0" xfId="0" applyFont="true"/>
    <xf numFmtId="0" fontId="879" fillId="0" borderId="0" xfId="0" applyFont="true"/>
    <xf numFmtId="0" fontId="881" fillId="0" borderId="0" xfId="0" applyFont="true"/>
    <xf numFmtId="0" fontId="883" fillId="0" borderId="0" xfId="0" applyFont="true"/>
    <xf numFmtId="0" fontId="885" fillId="0" borderId="0" xfId="0" applyFont="true"/>
    <xf numFmtId="0" fontId="887" fillId="0" borderId="0" xfId="0" applyFont="true"/>
    <xf numFmtId="0" fontId="889" fillId="0" borderId="0" xfId="0" applyFont="true"/>
    <xf numFmtId="0" fontId="891" fillId="0" borderId="0" xfId="0" applyFont="true"/>
    <xf numFmtId="0" fontId="893" fillId="0" borderId="0" xfId="0" applyFont="true"/>
    <xf numFmtId="0" fontId="895" fillId="0" borderId="0" xfId="0" applyFont="true"/>
    <xf numFmtId="0" fontId="897" fillId="0" borderId="0" xfId="0" applyFont="true"/>
    <xf numFmtId="0" fontId="899" fillId="0" borderId="0" xfId="0" applyFont="true"/>
    <xf numFmtId="0" fontId="901" fillId="0" borderId="0" xfId="0" applyFont="true"/>
    <xf numFmtId="0" fontId="903" fillId="0" borderId="0" xfId="0" applyFont="true"/>
    <xf numFmtId="0" fontId="905" fillId="0" borderId="0" xfId="0" applyFont="true"/>
    <xf numFmtId="0" fontId="907" fillId="0" borderId="0" xfId="0" applyFont="true"/>
    <xf numFmtId="0" fontId="909" fillId="0" borderId="0" xfId="0" applyFont="true"/>
    <xf numFmtId="0" fontId="911" fillId="0" borderId="0" xfId="0" applyFont="true"/>
    <xf numFmtId="0" fontId="913" fillId="0" borderId="0" xfId="0" applyFont="true"/>
    <xf numFmtId="0" fontId="915" fillId="0" borderId="0" xfId="0" applyFont="true"/>
    <xf numFmtId="0" fontId="917" fillId="0" borderId="0" xfId="0" applyFont="true"/>
    <xf numFmtId="0" fontId="919" fillId="0" borderId="0" xfId="0" applyFont="true"/>
    <xf numFmtId="0" fontId="921" fillId="0" borderId="0" xfId="0" applyFont="true"/>
    <xf numFmtId="0" fontId="923" fillId="0" borderId="0" xfId="0" applyFont="true"/>
    <xf numFmtId="0" fontId="925" fillId="0" borderId="0" xfId="0" applyFont="true"/>
    <xf numFmtId="0" fontId="927" fillId="0" borderId="0" xfId="0" applyFont="true"/>
    <xf numFmtId="0" fontId="929" fillId="0" borderId="0" xfId="0" applyFont="true"/>
    <xf numFmtId="0" fontId="931" fillId="0" borderId="0" xfId="0" applyFont="true"/>
    <xf numFmtId="0" fontId="933" fillId="0" borderId="0" xfId="0" applyFont="true"/>
    <xf numFmtId="0" fontId="935" fillId="0" borderId="0" xfId="0" applyFont="true"/>
    <xf numFmtId="0" fontId="937" fillId="0" borderId="0" xfId="0" applyFont="true"/>
    <xf numFmtId="0" fontId="939" fillId="0" borderId="0" xfId="0" applyFont="true"/>
    <xf numFmtId="0" fontId="941" fillId="0" borderId="0" xfId="0" applyFont="true"/>
    <xf numFmtId="0" fontId="943" fillId="0" borderId="0" xfId="0" applyFont="true"/>
    <xf numFmtId="0" fontId="945" fillId="0" borderId="0" xfId="0" applyFont="true"/>
    <xf numFmtId="0" fontId="947" fillId="0" borderId="0" xfId="0" applyFont="true"/>
    <xf numFmtId="0" fontId="949" fillId="0" borderId="0" xfId="0" applyFont="true"/>
    <xf numFmtId="0" fontId="951" fillId="0" borderId="0" xfId="0" applyFont="true"/>
    <xf numFmtId="0" fontId="953" fillId="0" borderId="0" xfId="0" applyFont="true"/>
    <xf numFmtId="0" fontId="955" fillId="0" borderId="0" xfId="0" applyFont="true"/>
    <xf numFmtId="0" fontId="957" fillId="0" borderId="0" xfId="0" applyFont="true"/>
    <xf numFmtId="0" fontId="959" fillId="0" borderId="0" xfId="0" applyFont="true"/>
    <xf numFmtId="0" fontId="961" fillId="0" borderId="0" xfId="0" applyFont="true"/>
    <xf numFmtId="0" fontId="963" fillId="0" borderId="0" xfId="0" applyFont="true"/>
    <xf numFmtId="0" fontId="965" fillId="0" borderId="0" xfId="0" applyFont="true"/>
    <xf numFmtId="0" fontId="967" fillId="0" borderId="0" xfId="0" applyFont="true"/>
    <xf numFmtId="0" fontId="969" fillId="0" borderId="0" xfId="0" applyFont="true"/>
    <xf numFmtId="0" fontId="971" fillId="0" borderId="0" xfId="0" applyFont="true"/>
    <xf numFmtId="0" fontId="973" fillId="0" borderId="0" xfId="0" applyFont="true"/>
    <xf numFmtId="0" fontId="975" fillId="0" borderId="0" xfId="0" applyFont="true"/>
    <xf numFmtId="0" fontId="977" fillId="0" borderId="0" xfId="0" applyFont="true"/>
    <xf numFmtId="0" fontId="979" fillId="0" borderId="0" xfId="0" applyFont="true"/>
    <xf numFmtId="0" fontId="981" fillId="0" borderId="0" xfId="0" applyFont="true"/>
    <xf numFmtId="0" fontId="983" fillId="0" borderId="0" xfId="0" applyFont="true"/>
    <xf numFmtId="0" fontId="985" fillId="0" borderId="0" xfId="0" applyFont="true"/>
    <xf numFmtId="0" fontId="987" fillId="0" borderId="0" xfId="0" applyFont="true"/>
    <xf numFmtId="0" fontId="989" fillId="0" borderId="0" xfId="0" applyFont="true"/>
    <xf numFmtId="0" fontId="991" fillId="0" borderId="0" xfId="0" applyFont="true"/>
    <xf numFmtId="0" fontId="993" fillId="0" borderId="0" xfId="0" applyFont="true"/>
    <xf numFmtId="0" fontId="995" fillId="0" borderId="0" xfId="0" applyFont="true"/>
    <xf numFmtId="0" fontId="997" fillId="0" borderId="0" xfId="0" applyFont="true"/>
    <xf numFmtId="0" fontId="999" fillId="0" borderId="0" xfId="0" applyFont="true"/>
    <xf numFmtId="0" fontId="1001" fillId="0" borderId="0" xfId="0" applyFont="true"/>
    <xf numFmtId="0" fontId="1003" fillId="0" borderId="0" xfId="0" applyFont="true"/>
    <xf numFmtId="0" fontId="1005" fillId="0" borderId="0" xfId="0" applyFont="true"/>
    <xf numFmtId="0" fontId="1007" fillId="0" borderId="0" xfId="0" applyFont="true"/>
    <xf numFmtId="0" fontId="1009" fillId="0" borderId="0" xfId="0" applyFont="true"/>
    <xf numFmtId="0" fontId="1011" fillId="0" borderId="0" xfId="0" applyFont="true"/>
    <xf numFmtId="0" fontId="1013" fillId="0" borderId="0" xfId="0" applyFont="true"/>
    <xf numFmtId="0" fontId="1015" fillId="0" borderId="0" xfId="0" applyFont="true"/>
    <xf numFmtId="0" fontId="1017" fillId="0" borderId="0" xfId="0" applyFont="true"/>
    <xf numFmtId="0" fontId="1019" fillId="0" borderId="0" xfId="0" applyFont="true"/>
    <xf numFmtId="0" fontId="1021" fillId="0" borderId="0" xfId="0" applyFont="true"/>
    <xf numFmtId="0" fontId="1023" fillId="0" borderId="0" xfId="0" applyFont="true"/>
    <xf numFmtId="0" fontId="1025" fillId="0" borderId="0" xfId="0" applyFont="true"/>
    <xf numFmtId="0" fontId="1027" fillId="0" borderId="0" xfId="0" applyFont="true"/>
    <xf numFmtId="0" fontId="1029" fillId="0" borderId="0" xfId="0" applyFont="true"/>
    <xf numFmtId="0" fontId="1031" fillId="0" borderId="0" xfId="0" applyFont="true"/>
    <xf numFmtId="0" fontId="1033" fillId="0" borderId="0" xfId="0" applyFont="true"/>
    <xf numFmtId="0" fontId="1035" fillId="0" borderId="0" xfId="0" applyFont="true"/>
    <xf numFmtId="0" fontId="1037" fillId="0" borderId="0" xfId="0" applyFont="true"/>
    <xf numFmtId="0" fontId="1039" fillId="0" borderId="0" xfId="0" applyFont="true"/>
    <xf numFmtId="0" fontId="1041" fillId="0" borderId="0" xfId="0" applyFont="true"/>
    <xf numFmtId="0" fontId="1043" fillId="0" borderId="0" xfId="0" applyFont="true"/>
    <xf numFmtId="0" fontId="1045" fillId="0" borderId="0" xfId="0" applyFont="true"/>
    <xf numFmtId="0" fontId="1047" fillId="0" borderId="0" xfId="0" applyFont="true"/>
    <xf numFmtId="0" fontId="1049" fillId="0" borderId="0" xfId="0" applyFont="true"/>
    <xf numFmtId="0" fontId="1051" fillId="0" borderId="0" xfId="0" applyFont="true"/>
    <xf numFmtId="0" fontId="1053" fillId="0" borderId="0" xfId="0" applyFont="true"/>
    <xf numFmtId="0" fontId="1055" fillId="0" borderId="0" xfId="0" applyFont="true"/>
    <xf numFmtId="0" fontId="1057" fillId="0" borderId="0" xfId="0" applyFont="true"/>
    <xf numFmtId="0" fontId="1059" fillId="0" borderId="0" xfId="0" applyFont="true"/>
    <xf numFmtId="0" fontId="1061" fillId="0" borderId="0" xfId="0" applyFont="true"/>
    <xf numFmtId="0" fontId="1063" fillId="0" borderId="0" xfId="0" applyFont="true"/>
    <xf numFmtId="0" fontId="1065" fillId="0" borderId="0" xfId="0" applyFont="true"/>
    <xf numFmtId="0" fontId="1067" fillId="0" borderId="0" xfId="0" applyFont="true"/>
    <xf numFmtId="0" fontId="1069" fillId="0" borderId="0" xfId="0" applyFont="true"/>
    <xf numFmtId="0" fontId="1071" fillId="0" borderId="0" xfId="0" applyFont="true"/>
    <xf numFmtId="0" fontId="1073" fillId="0" borderId="0" xfId="0" applyFont="true"/>
    <xf numFmtId="0" fontId="1075" fillId="0" borderId="0" xfId="0" applyFont="true"/>
    <xf numFmtId="0" fontId="1077" fillId="0" borderId="0" xfId="0" applyFont="true"/>
    <xf numFmtId="0" fontId="1079" fillId="0" borderId="0" xfId="0" applyFont="true"/>
    <xf numFmtId="0" fontId="1081" fillId="0" borderId="0" xfId="0" applyFont="true"/>
    <xf numFmtId="0" fontId="1083" fillId="0" borderId="0" xfId="0" applyFont="true"/>
    <xf numFmtId="0" fontId="1085" fillId="0" borderId="0" xfId="0" applyFont="true"/>
    <xf numFmtId="0" fontId="1087" fillId="0" borderId="0" xfId="0" applyFont="true"/>
    <xf numFmtId="0" fontId="1089" fillId="0" borderId="0" xfId="0" applyFont="true"/>
    <xf numFmtId="0" fontId="1091" fillId="0" borderId="0" xfId="0" applyFont="true"/>
    <xf numFmtId="0" fontId="1093" fillId="0" borderId="0" xfId="0" applyFont="true"/>
    <xf numFmtId="0" fontId="1095" fillId="0" borderId="0" xfId="0" applyFont="true"/>
    <xf numFmtId="0" fontId="1097" fillId="0" borderId="0" xfId="0" applyFont="true"/>
    <xf numFmtId="0" fontId="1099" fillId="0" borderId="0" xfId="0" applyFont="true"/>
    <xf numFmtId="0" fontId="1101" fillId="0" borderId="0" xfId="0" applyFon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600200" cy="762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5"/>
  <sheetViews>
    <sheetView workbookViewId="0" tabSelected="true">
      <pane xSplit="2.0" ySplit="7.0" state="frozen" topLeftCell="C8" activePane="bottomRight"/>
      <selection pane="bottomRight"/>
    </sheetView>
  </sheetViews>
  <sheetFormatPr defaultRowHeight="15.0"/>
  <cols>
    <col min="1" max="1" width="20.0" customWidth="true"/>
    <col min="2" max="2" width="15.01953125" customWidth="true" bestFit="true"/>
    <col min="3" max="3" width="48.16015625" customWidth="true" bestFit="true"/>
  </cols>
  <sheetData>
    <row r="1"/>
    <row r="2"/>
    <row r="3"/>
    <row r="4"/>
    <row r="5">
      <c r="A5" t="s" s="2">
        <v>1630</v>
      </c>
    </row>
    <row r="6">
      <c r="A6" t="s" s="3">
        <v>1631</v>
      </c>
    </row>
    <row r="7">
      <c r="A7" t="s" s="1">
        <v>0</v>
      </c>
      <c r="B7" t="s" s="1">
        <v>1</v>
      </c>
      <c r="C7" t="s" s="1">
        <v>2</v>
      </c>
      <c r="D7" t="s" s="1">
        <v>3</v>
      </c>
      <c r="E7" t="s" s="1">
        <v>4</v>
      </c>
      <c r="F7" t="s" s="1">
        <v>5</v>
      </c>
      <c r="G7" t="s" s="1">
        <v>6</v>
      </c>
      <c r="H7" t="s" s="1">
        <v>7</v>
      </c>
      <c r="I7" t="s" s="1">
        <v>8</v>
      </c>
      <c r="J7" t="s" s="1">
        <v>9</v>
      </c>
      <c r="K7" t="s" s="1">
        <v>10</v>
      </c>
      <c r="L7" t="s" s="1">
        <v>11</v>
      </c>
      <c r="M7" t="s" s="1">
        <v>12</v>
      </c>
      <c r="N7" t="s" s="1">
        <v>13</v>
      </c>
      <c r="O7" t="s" s="1">
        <v>14</v>
      </c>
      <c r="P7" t="s" s="1">
        <v>15</v>
      </c>
      <c r="Q7" t="s" s="1">
        <v>16</v>
      </c>
      <c r="R7" t="s" s="1">
        <v>17</v>
      </c>
    </row>
    <row r="8">
      <c r="A8" t="s" s="4">
        <f>HYPERLINK("https://ct.wwsires.com/bull/14HO15336","ABUNDANT")</f>
        <v>18</v>
      </c>
      <c r="B8" t="s">
        <v>19</v>
      </c>
      <c r="C8" t="s">
        <v>20</v>
      </c>
      <c r="D8" t="n">
        <v>2729.0</v>
      </c>
      <c r="E8" t="n">
        <v>845.0</v>
      </c>
      <c r="F8" t="n">
        <v>-112.0</v>
      </c>
      <c r="G8" t="n">
        <v>83.0</v>
      </c>
      <c r="H8" t="n">
        <v>0.34</v>
      </c>
      <c r="I8" t="n">
        <v>22.0</v>
      </c>
      <c r="J8" t="n">
        <v>0.1</v>
      </c>
      <c r="K8" t="n">
        <v>0.51</v>
      </c>
      <c r="L8" t="n">
        <v>1.1</v>
      </c>
      <c r="M8" t="n">
        <v>6.1</v>
      </c>
      <c r="N8" t="n">
        <v>202.0</v>
      </c>
      <c r="O8" t="n">
        <v>2.62</v>
      </c>
      <c r="P8" t="n">
        <v>0.5</v>
      </c>
      <c r="Q8" t="n">
        <v>1.6</v>
      </c>
      <c r="R8" t="n">
        <v>-1.2</v>
      </c>
    </row>
    <row r="9">
      <c r="A9" t="s" s="5">
        <f>HYPERLINK("https://ct.wwsires.com/bull/7HO15529","ACURA*RC")</f>
        <v>21</v>
      </c>
      <c r="B9" t="s">
        <v>22</v>
      </c>
      <c r="C9" t="s">
        <v>23</v>
      </c>
      <c r="D9" t="n">
        <v>2892.0</v>
      </c>
      <c r="E9" t="n">
        <v>1029.0</v>
      </c>
      <c r="F9" t="n">
        <v>972.0</v>
      </c>
      <c r="G9" t="n">
        <v>108.0</v>
      </c>
      <c r="H9" t="n">
        <v>0.27</v>
      </c>
      <c r="I9" t="n">
        <v>53.0</v>
      </c>
      <c r="J9" t="n">
        <v>0.08</v>
      </c>
      <c r="K9" t="n">
        <v>0.62</v>
      </c>
      <c r="L9" t="n">
        <v>1.15</v>
      </c>
      <c r="M9" t="n">
        <v>3.4</v>
      </c>
      <c r="N9" t="n">
        <v>285.0</v>
      </c>
      <c r="O9" t="n">
        <v>3.08</v>
      </c>
      <c r="P9" t="n">
        <v>0.9</v>
      </c>
      <c r="Q9" t="n">
        <v>1.8</v>
      </c>
      <c r="R9" t="n">
        <v>-0.3</v>
      </c>
    </row>
    <row r="10">
      <c r="A10" t="s" s="6">
        <f>HYPERLINK("https://ct.wwsires.com/bull/7HO15342","AFFIRMED")</f>
        <v>24</v>
      </c>
      <c r="B10" t="s">
        <v>25</v>
      </c>
      <c r="C10" t="s">
        <v>26</v>
      </c>
      <c r="D10" t="n">
        <v>2823.0</v>
      </c>
      <c r="E10" t="n">
        <v>1187.0</v>
      </c>
      <c r="F10" t="n">
        <v>174.0</v>
      </c>
      <c r="G10" t="n">
        <v>103.0</v>
      </c>
      <c r="H10" t="n">
        <v>0.37</v>
      </c>
      <c r="I10" t="n">
        <v>35.0</v>
      </c>
      <c r="J10" t="n">
        <v>0.11</v>
      </c>
      <c r="K10" t="n">
        <v>0.18</v>
      </c>
      <c r="L10" t="n">
        <v>0.59</v>
      </c>
      <c r="M10" t="n">
        <v>5.3</v>
      </c>
      <c r="N10" t="n">
        <v>255.0</v>
      </c>
      <c r="O10" t="n">
        <v>2.6</v>
      </c>
      <c r="P10" t="n">
        <v>0.9</v>
      </c>
      <c r="Q10" t="n">
        <v>2.0</v>
      </c>
      <c r="R10" t="n">
        <v>-0.2</v>
      </c>
    </row>
    <row r="11">
      <c r="A11" t="s" s="7">
        <f>HYPERLINK("https://ct.wwsires.com/bull/7HO15366","AGASSI")</f>
        <v>27</v>
      </c>
      <c r="B11" t="s">
        <v>28</v>
      </c>
      <c r="C11" t="s">
        <v>29</v>
      </c>
      <c r="D11" t="n">
        <v>3005.0</v>
      </c>
      <c r="E11" t="n">
        <v>957.0</v>
      </c>
      <c r="F11" t="n">
        <v>869.0</v>
      </c>
      <c r="G11" t="n">
        <v>94.0</v>
      </c>
      <c r="H11" t="n">
        <v>0.23</v>
      </c>
      <c r="I11" t="n">
        <v>54.0</v>
      </c>
      <c r="J11" t="n">
        <v>0.1</v>
      </c>
      <c r="K11" t="n">
        <v>0.7</v>
      </c>
      <c r="L11" t="n">
        <v>1.14</v>
      </c>
      <c r="M11" t="n">
        <v>4.4</v>
      </c>
      <c r="N11" t="n">
        <v>264.0</v>
      </c>
      <c r="O11" t="n">
        <v>2.78</v>
      </c>
      <c r="P11" t="n">
        <v>3.2</v>
      </c>
      <c r="Q11" t="n">
        <v>1.9</v>
      </c>
      <c r="R11" t="n">
        <v>2.3</v>
      </c>
    </row>
    <row r="12">
      <c r="A12" t="s" s="8">
        <f>HYPERLINK("https://ct.wwsires.com/bull/7HO15354","AGILE")</f>
        <v>30</v>
      </c>
      <c r="B12" t="s">
        <v>31</v>
      </c>
      <c r="C12" t="s">
        <v>32</v>
      </c>
      <c r="D12" t="n">
        <v>2886.0</v>
      </c>
      <c r="E12" t="n">
        <v>903.0</v>
      </c>
      <c r="F12" t="n">
        <v>985.0</v>
      </c>
      <c r="G12" t="n">
        <v>99.0</v>
      </c>
      <c r="H12" t="n">
        <v>0.23</v>
      </c>
      <c r="I12" t="n">
        <v>54.0</v>
      </c>
      <c r="J12" t="n">
        <v>0.09</v>
      </c>
      <c r="K12" t="n">
        <v>1.32</v>
      </c>
      <c r="L12" t="n">
        <v>1.64</v>
      </c>
      <c r="M12" t="n">
        <v>3.3</v>
      </c>
      <c r="N12" t="n">
        <v>258.0</v>
      </c>
      <c r="O12" t="n">
        <v>2.77</v>
      </c>
      <c r="P12" t="n">
        <v>0.1</v>
      </c>
      <c r="Q12" t="n">
        <v>1.3</v>
      </c>
      <c r="R12" t="n">
        <v>-0.4</v>
      </c>
    </row>
    <row r="13">
      <c r="A13" t="s" s="9">
        <f>HYPERLINK("https://ct.wwsires.com/bull/250HO15152","AHEAD")</f>
        <v>33</v>
      </c>
      <c r="B13" t="s">
        <v>34</v>
      </c>
      <c r="C13" t="s">
        <v>35</v>
      </c>
      <c r="D13" t="n">
        <v>2910.0</v>
      </c>
      <c r="E13" t="n">
        <v>829.0</v>
      </c>
      <c r="F13" t="n">
        <v>-44.0</v>
      </c>
      <c r="G13" t="n">
        <v>105.0</v>
      </c>
      <c r="H13" t="n">
        <v>0.42</v>
      </c>
      <c r="I13" t="n">
        <v>39.0</v>
      </c>
      <c r="J13" t="n">
        <v>0.16</v>
      </c>
      <c r="K13" t="n">
        <v>1.01</v>
      </c>
      <c r="L13" t="n">
        <v>0.86</v>
      </c>
      <c r="M13" t="n">
        <v>4.9</v>
      </c>
      <c r="N13" t="n">
        <v>200.0</v>
      </c>
      <c r="O13" t="n">
        <v>2.71</v>
      </c>
      <c r="P13" t="n">
        <v>2.4</v>
      </c>
      <c r="Q13" t="n">
        <v>2.4</v>
      </c>
      <c r="R13" t="n">
        <v>1.6</v>
      </c>
    </row>
    <row r="14">
      <c r="A14" t="s" s="10">
        <f>HYPERLINK("https://ct.wwsires.com/bull/7HO14738","ALABAMA")</f>
        <v>36</v>
      </c>
      <c r="B14" t="s">
        <v>37</v>
      </c>
      <c r="C14" t="s">
        <v>38</v>
      </c>
      <c r="D14" t="n">
        <v>2608.0</v>
      </c>
      <c r="E14" t="n">
        <v>605.0</v>
      </c>
      <c r="F14" t="n">
        <v>1204.0</v>
      </c>
      <c r="G14" t="n">
        <v>40.0</v>
      </c>
      <c r="H14" t="n">
        <v>-0.02</v>
      </c>
      <c r="I14" t="n">
        <v>49.0</v>
      </c>
      <c r="J14" t="n">
        <v>0.04</v>
      </c>
      <c r="K14" t="n">
        <v>1.19</v>
      </c>
      <c r="L14" t="n">
        <v>1.11</v>
      </c>
      <c r="M14" t="n">
        <v>3.9</v>
      </c>
      <c r="N14" t="n">
        <v>172.0</v>
      </c>
      <c r="O14" t="n">
        <v>3.05</v>
      </c>
      <c r="P14" t="n">
        <v>-0.2</v>
      </c>
      <c r="Q14" t="n">
        <v>1.8</v>
      </c>
      <c r="R14" t="n">
        <v>-0.2</v>
      </c>
    </row>
    <row r="15">
      <c r="A15" t="s" s="11">
        <f>HYPERLINK("https://ct.wwsires.com/bull/250HO15019","ALASKA")</f>
        <v>39</v>
      </c>
      <c r="B15" t="s">
        <v>40</v>
      </c>
      <c r="C15" t="s">
        <v>41</v>
      </c>
      <c r="D15" t="n">
        <v>2615.0</v>
      </c>
      <c r="E15" t="n">
        <v>454.0</v>
      </c>
      <c r="F15" t="n">
        <v>1012.0</v>
      </c>
      <c r="G15" t="n">
        <v>67.0</v>
      </c>
      <c r="H15" t="n">
        <v>0.11</v>
      </c>
      <c r="I15" t="n">
        <v>50.0</v>
      </c>
      <c r="J15" t="n">
        <v>0.07</v>
      </c>
      <c r="K15" t="n">
        <v>1.09</v>
      </c>
      <c r="L15" t="n">
        <v>1.88</v>
      </c>
      <c r="M15" t="n">
        <v>1.6</v>
      </c>
      <c r="N15" t="n">
        <v>181.0</v>
      </c>
      <c r="O15" t="n">
        <v>3.02</v>
      </c>
      <c r="P15" t="n">
        <v>-1.7</v>
      </c>
      <c r="Q15" t="n">
        <v>2.1</v>
      </c>
      <c r="R15" t="n">
        <v>-2.9</v>
      </c>
    </row>
    <row r="16">
      <c r="A16" t="s" s="12">
        <f>HYPERLINK("https://ct.wwsires.com/bull/507JE01913","ALCAN")</f>
        <v>42</v>
      </c>
      <c r="B16" t="s">
        <v>43</v>
      </c>
      <c r="C16" t="s">
        <v>44</v>
      </c>
      <c r="D16" t="n">
        <v>116.0</v>
      </c>
      <c r="E16" t="n">
        <v>954.0</v>
      </c>
      <c r="F16" t="n">
        <v>665.0</v>
      </c>
      <c r="G16" t="n">
        <v>59.0</v>
      </c>
      <c r="H16" t="n">
        <v>0.13</v>
      </c>
      <c r="I16" t="n">
        <v>36.0</v>
      </c>
      <c r="J16" t="n">
        <v>0.06</v>
      </c>
      <c r="K16" t="n">
        <v>0.3</v>
      </c>
      <c r="L16" t="n">
        <v>10.4</v>
      </c>
      <c r="M16" t="n">
        <v>2.6</v>
      </c>
      <c r="N16" t="n">
        <v>0.0</v>
      </c>
      <c r="O16" t="n">
        <v>2.89</v>
      </c>
      <c r="P16" t="n">
        <v>0.0</v>
      </c>
      <c r="Q16" t="n">
        <v>0.0</v>
      </c>
      <c r="R16" t="n">
        <v>-1.3</v>
      </c>
    </row>
    <row r="17">
      <c r="A17" t="s" s="13">
        <f>HYPERLINK("https://ct.wwsires.com/bull/550HO13449","ALL STAR")</f>
        <v>45</v>
      </c>
      <c r="B17" t="s">
        <v>46</v>
      </c>
      <c r="C17" t="s">
        <v>47</v>
      </c>
      <c r="D17" t="n">
        <v>2562.0</v>
      </c>
      <c r="E17" t="n">
        <v>512.0</v>
      </c>
      <c r="F17" t="n">
        <v>1183.0</v>
      </c>
      <c r="G17" t="n">
        <v>36.0</v>
      </c>
      <c r="H17" t="n">
        <v>-0.03</v>
      </c>
      <c r="I17" t="n">
        <v>41.0</v>
      </c>
      <c r="J17" t="n">
        <v>0.01</v>
      </c>
      <c r="K17" t="n">
        <v>1.26</v>
      </c>
      <c r="L17" t="n">
        <v>1.06</v>
      </c>
      <c r="M17" t="n">
        <v>2.9</v>
      </c>
      <c r="N17" t="n">
        <v>107.0</v>
      </c>
      <c r="O17" t="n">
        <v>2.62</v>
      </c>
      <c r="P17" t="n">
        <v>0.2</v>
      </c>
      <c r="Q17" t="n">
        <v>2.2</v>
      </c>
      <c r="R17" t="n">
        <v>-0.3</v>
      </c>
    </row>
    <row r="18">
      <c r="A18" t="s" s="14">
        <f>HYPERLINK("https://ct.wwsires.com/bull/7HO14320","ALPHABET")</f>
        <v>48</v>
      </c>
      <c r="B18" t="s">
        <v>49</v>
      </c>
      <c r="C18" t="s">
        <v>50</v>
      </c>
      <c r="D18" t="n">
        <v>2868.0</v>
      </c>
      <c r="E18" t="n">
        <v>885.0</v>
      </c>
      <c r="F18" t="n">
        <v>2779.0</v>
      </c>
      <c r="G18" t="n">
        <v>107.0</v>
      </c>
      <c r="H18" t="n">
        <v>0.0</v>
      </c>
      <c r="I18" t="n">
        <v>71.0</v>
      </c>
      <c r="J18" t="n">
        <v>-0.06</v>
      </c>
      <c r="K18" t="n">
        <v>1.41</v>
      </c>
      <c r="L18" t="n">
        <v>1.38</v>
      </c>
      <c r="M18" t="n">
        <v>2.9</v>
      </c>
      <c r="N18" t="n">
        <v>307.0</v>
      </c>
      <c r="O18" t="n">
        <v>2.99</v>
      </c>
      <c r="P18" t="n">
        <v>-1.7</v>
      </c>
      <c r="Q18" t="n">
        <v>2.1</v>
      </c>
      <c r="R18" t="n">
        <v>-3.1</v>
      </c>
    </row>
    <row r="19">
      <c r="A19" t="s" s="15">
        <f>HYPERLINK("https://ct.wwsires.com/bull/7HO15141","AMARI")</f>
        <v>51</v>
      </c>
      <c r="B19" t="s">
        <v>52</v>
      </c>
      <c r="C19" t="s">
        <v>53</v>
      </c>
      <c r="D19" t="n">
        <v>2757.0</v>
      </c>
      <c r="E19" t="n">
        <v>907.0</v>
      </c>
      <c r="F19" t="n">
        <v>1039.0</v>
      </c>
      <c r="G19" t="n">
        <v>110.0</v>
      </c>
      <c r="H19" t="n">
        <v>0.26</v>
      </c>
      <c r="I19" t="n">
        <v>46.0</v>
      </c>
      <c r="J19" t="n">
        <v>0.05</v>
      </c>
      <c r="K19" t="n">
        <v>0.74</v>
      </c>
      <c r="L19" t="n">
        <v>1.13</v>
      </c>
      <c r="M19" t="n">
        <v>2.9</v>
      </c>
      <c r="N19" t="n">
        <v>224.0</v>
      </c>
      <c r="O19" t="n">
        <v>2.72</v>
      </c>
      <c r="P19" t="n">
        <v>-1.9</v>
      </c>
      <c r="Q19" t="n">
        <v>2.1</v>
      </c>
      <c r="R19" t="n">
        <v>-2.8</v>
      </c>
    </row>
    <row r="20">
      <c r="A20" t="s" s="16">
        <f>HYPERLINK("https://ct.wwsires.com/bull/7JE01628","AMP")</f>
        <v>54</v>
      </c>
      <c r="B20" t="s">
        <v>55</v>
      </c>
      <c r="C20" t="s">
        <v>56</v>
      </c>
      <c r="D20" t="n">
        <v>40.0</v>
      </c>
      <c r="E20" t="n">
        <v>324.0</v>
      </c>
      <c r="F20" t="n">
        <v>176.0</v>
      </c>
      <c r="G20" t="n">
        <v>22.0</v>
      </c>
      <c r="H20" t="n">
        <v>0.07</v>
      </c>
      <c r="I20" t="n">
        <v>16.0</v>
      </c>
      <c r="J20" t="n">
        <v>0.05</v>
      </c>
      <c r="K20" t="n">
        <v>0.9</v>
      </c>
      <c r="L20" t="n">
        <v>13.9</v>
      </c>
      <c r="M20" t="n">
        <v>3.2</v>
      </c>
      <c r="N20" t="n">
        <v>0.0</v>
      </c>
      <c r="O20" t="n">
        <v>3.05</v>
      </c>
      <c r="P20" t="n">
        <v>0.0</v>
      </c>
      <c r="Q20" t="n">
        <v>0.0</v>
      </c>
      <c r="R20" t="n">
        <v>-1.9</v>
      </c>
    </row>
    <row r="21">
      <c r="A21" t="s" s="17">
        <f>HYPERLINK("https://ct.wwsires.com/bull/7HO15023","ANALYST-RED")</f>
        <v>57</v>
      </c>
      <c r="B21" t="s">
        <v>58</v>
      </c>
      <c r="C21" t="s">
        <v>59</v>
      </c>
      <c r="D21" t="n">
        <v>1762.0</v>
      </c>
      <c r="E21" t="n">
        <v>-647.0</v>
      </c>
      <c r="F21" t="n">
        <v>169.0</v>
      </c>
      <c r="G21" t="n">
        <v>-34.0</v>
      </c>
      <c r="H21" t="n">
        <v>-0.16</v>
      </c>
      <c r="I21" t="n">
        <v>-23.0</v>
      </c>
      <c r="J21" t="n">
        <v>-0.11</v>
      </c>
      <c r="K21" t="n">
        <v>2.02</v>
      </c>
      <c r="L21" t="n">
        <v>1.49</v>
      </c>
      <c r="M21" t="n">
        <v>0.0</v>
      </c>
      <c r="N21" t="n">
        <v>-120.0</v>
      </c>
      <c r="O21" t="n">
        <v>2.73</v>
      </c>
      <c r="P21" t="n">
        <v>-2.5</v>
      </c>
      <c r="Q21" t="n">
        <v>3.5</v>
      </c>
      <c r="R21" t="n">
        <v>-2.2</v>
      </c>
    </row>
    <row r="22">
      <c r="A22" t="s" s="18">
        <f>HYPERLINK("https://ct.wwsires.com/bull/14JE01833","ANDERS")</f>
        <v>60</v>
      </c>
      <c r="B22" t="s">
        <v>61</v>
      </c>
      <c r="C22" t="s">
        <v>62</v>
      </c>
      <c r="D22" t="n">
        <v>51.0</v>
      </c>
      <c r="E22" t="n">
        <v>373.0</v>
      </c>
      <c r="F22" t="n">
        <v>435.0</v>
      </c>
      <c r="G22" t="n">
        <v>15.0</v>
      </c>
      <c r="H22" t="n">
        <v>-0.03</v>
      </c>
      <c r="I22" t="n">
        <v>16.0</v>
      </c>
      <c r="J22" t="n">
        <v>0.0</v>
      </c>
      <c r="K22" t="n">
        <v>1.4</v>
      </c>
      <c r="L22" t="n">
        <v>12.9</v>
      </c>
      <c r="M22" t="n">
        <v>2.8</v>
      </c>
      <c r="N22" t="n">
        <v>0.0</v>
      </c>
      <c r="O22" t="n">
        <v>2.89</v>
      </c>
      <c r="P22" t="n">
        <v>0.0</v>
      </c>
      <c r="Q22" t="n">
        <v>0.0</v>
      </c>
      <c r="R22" t="n">
        <v>-1.7</v>
      </c>
    </row>
    <row r="23">
      <c r="A23" t="s" s="19">
        <f>HYPERLINK("https://ct.wwsires.com/bull/14BS00890","ANGELO")</f>
        <v>63</v>
      </c>
      <c r="B23" t="s">
        <v>64</v>
      </c>
      <c r="C23" t="s">
        <v>65</v>
      </c>
      <c r="D23" t="n">
        <v>136.0</v>
      </c>
      <c r="E23" t="n">
        <v>0.0</v>
      </c>
      <c r="F23" t="n">
        <v>634.0</v>
      </c>
      <c r="G23" t="n">
        <v>44.0</v>
      </c>
      <c r="H23" t="n">
        <v>0.09</v>
      </c>
      <c r="I23" t="n">
        <v>34.0</v>
      </c>
      <c r="J23" t="n">
        <v>0.06</v>
      </c>
      <c r="K23" t="n">
        <v>0.6</v>
      </c>
      <c r="L23" t="n">
        <v>0.14</v>
      </c>
      <c r="M23" t="n">
        <v>2.3</v>
      </c>
      <c r="N23" t="n">
        <v>0.0</v>
      </c>
      <c r="O23" t="n">
        <v>2.9</v>
      </c>
      <c r="P23" t="n">
        <v>0.0</v>
      </c>
      <c r="Q23" t="n">
        <v>2.1</v>
      </c>
      <c r="R23" t="n">
        <v>0.6</v>
      </c>
    </row>
    <row r="24">
      <c r="A24" t="s" s="20">
        <f>HYPERLINK("https://ct.wwsires.com/bull/14HO14706","ANSWER-RED")</f>
        <v>66</v>
      </c>
      <c r="B24" t="s">
        <v>67</v>
      </c>
      <c r="C24" t="s">
        <v>68</v>
      </c>
      <c r="D24" t="n">
        <v>2530.0</v>
      </c>
      <c r="E24" t="n">
        <v>373.0</v>
      </c>
      <c r="F24" t="n">
        <v>1366.0</v>
      </c>
      <c r="G24" t="n">
        <v>47.0</v>
      </c>
      <c r="H24" t="n">
        <v>-0.02</v>
      </c>
      <c r="I24" t="n">
        <v>42.0</v>
      </c>
      <c r="J24" t="n">
        <v>0.0</v>
      </c>
      <c r="K24" t="n">
        <v>1.18</v>
      </c>
      <c r="L24" t="n">
        <v>1.01</v>
      </c>
      <c r="M24" t="n">
        <v>4.1</v>
      </c>
      <c r="N24" t="n">
        <v>155.0</v>
      </c>
      <c r="O24" t="n">
        <v>2.66</v>
      </c>
      <c r="P24" t="n">
        <v>-2.2</v>
      </c>
      <c r="Q24" t="n">
        <v>1.4</v>
      </c>
      <c r="R24" t="n">
        <v>-2.0</v>
      </c>
    </row>
    <row r="25">
      <c r="A25" t="s" s="21">
        <f>HYPERLINK("https://ct.wwsires.com/bull/14HO15519","APOLLO")</f>
        <v>69</v>
      </c>
      <c r="B25" t="s">
        <v>70</v>
      </c>
      <c r="C25" t="s">
        <v>71</v>
      </c>
      <c r="D25" t="n">
        <v>2835.0</v>
      </c>
      <c r="E25" t="n">
        <v>928.0</v>
      </c>
      <c r="F25" t="n">
        <v>990.0</v>
      </c>
      <c r="G25" t="n">
        <v>79.0</v>
      </c>
      <c r="H25" t="n">
        <v>0.15</v>
      </c>
      <c r="I25" t="n">
        <v>50.0</v>
      </c>
      <c r="J25" t="n">
        <v>0.07</v>
      </c>
      <c r="K25" t="n">
        <v>0.06</v>
      </c>
      <c r="L25" t="n">
        <v>0.79</v>
      </c>
      <c r="M25" t="n">
        <v>6.9</v>
      </c>
      <c r="N25" t="n">
        <v>215.0</v>
      </c>
      <c r="O25" t="n">
        <v>2.71</v>
      </c>
      <c r="P25" t="n">
        <v>2.0</v>
      </c>
      <c r="Q25" t="n">
        <v>1.7</v>
      </c>
      <c r="R25" t="n">
        <v>0.3</v>
      </c>
    </row>
    <row r="26">
      <c r="A26" t="s" s="22">
        <f>HYPERLINK("https://ct.wwsires.com/bull/7HO15212","ARCHER")</f>
        <v>72</v>
      </c>
      <c r="B26" t="s">
        <v>73</v>
      </c>
      <c r="C26" t="s">
        <v>74</v>
      </c>
      <c r="D26" t="n">
        <v>2799.0</v>
      </c>
      <c r="E26" t="n">
        <v>1161.0</v>
      </c>
      <c r="F26" t="n">
        <v>1932.0</v>
      </c>
      <c r="G26" t="n">
        <v>93.0</v>
      </c>
      <c r="H26" t="n">
        <v>0.07</v>
      </c>
      <c r="I26" t="n">
        <v>44.0</v>
      </c>
      <c r="J26" t="n">
        <v>-0.06</v>
      </c>
      <c r="K26" t="n">
        <v>0.53</v>
      </c>
      <c r="L26" t="n">
        <v>0.79</v>
      </c>
      <c r="M26" t="n">
        <v>6.6</v>
      </c>
      <c r="N26" t="n">
        <v>274.0</v>
      </c>
      <c r="O26" t="n">
        <v>2.64</v>
      </c>
      <c r="P26" t="n">
        <v>-0.5</v>
      </c>
      <c r="Q26" t="n">
        <v>1.9</v>
      </c>
      <c r="R26" t="n">
        <v>-1.8</v>
      </c>
    </row>
    <row r="27">
      <c r="A27" t="s" s="23">
        <f>HYPERLINK("https://ct.wwsires.com/bull/7HO15086","ARROZO")</f>
        <v>75</v>
      </c>
      <c r="B27" t="s">
        <v>76</v>
      </c>
      <c r="C27" t="s">
        <v>77</v>
      </c>
      <c r="D27" t="n">
        <v>2893.0</v>
      </c>
      <c r="E27" t="n">
        <v>904.0</v>
      </c>
      <c r="F27" t="n">
        <v>1714.0</v>
      </c>
      <c r="G27" t="n">
        <v>85.0</v>
      </c>
      <c r="H27" t="n">
        <v>0.07</v>
      </c>
      <c r="I27" t="n">
        <v>70.0</v>
      </c>
      <c r="J27" t="n">
        <v>0.06</v>
      </c>
      <c r="K27" t="n">
        <v>0.9</v>
      </c>
      <c r="L27" t="n">
        <v>0.68</v>
      </c>
      <c r="M27" t="n">
        <v>4.4</v>
      </c>
      <c r="N27" t="n">
        <v>254.0</v>
      </c>
      <c r="O27" t="n">
        <v>3.02</v>
      </c>
      <c r="P27" t="n">
        <v>1.0</v>
      </c>
      <c r="Q27" t="n">
        <v>2.2</v>
      </c>
      <c r="R27" t="n">
        <v>0.5</v>
      </c>
    </row>
    <row r="28">
      <c r="A28" t="s" s="24">
        <f>HYPERLINK("https://ct.wwsires.com/bull/7JE01927","ARTIST")</f>
        <v>78</v>
      </c>
      <c r="B28" t="s">
        <v>79</v>
      </c>
      <c r="C28" t="s">
        <v>80</v>
      </c>
      <c r="D28" t="n">
        <v>105.0</v>
      </c>
      <c r="E28" t="n">
        <v>831.0</v>
      </c>
      <c r="F28" t="n">
        <v>730.0</v>
      </c>
      <c r="G28" t="n">
        <v>37.0</v>
      </c>
      <c r="H28" t="n">
        <v>0.01</v>
      </c>
      <c r="I28" t="n">
        <v>39.0</v>
      </c>
      <c r="J28" t="n">
        <v>0.06</v>
      </c>
      <c r="K28" t="n">
        <v>0.2</v>
      </c>
      <c r="L28" t="n">
        <v>10.4</v>
      </c>
      <c r="M28" t="n">
        <v>3.8</v>
      </c>
      <c r="N28" t="n">
        <v>0.0</v>
      </c>
      <c r="O28" t="n">
        <v>3.06</v>
      </c>
      <c r="P28" t="n">
        <v>0.0</v>
      </c>
      <c r="Q28" t="n">
        <v>0.0</v>
      </c>
      <c r="R28" t="n">
        <v>-0.3</v>
      </c>
    </row>
    <row r="29">
      <c r="A29" t="s" s="25">
        <f>HYPERLINK("https://ct.wwsires.com/bull/7HO15275","ASCENSION")</f>
        <v>81</v>
      </c>
      <c r="B29" t="s">
        <v>82</v>
      </c>
      <c r="C29" t="s">
        <v>83</v>
      </c>
      <c r="D29" t="n">
        <v>2666.0</v>
      </c>
      <c r="E29" t="n">
        <v>649.0</v>
      </c>
      <c r="F29" t="n">
        <v>955.0</v>
      </c>
      <c r="G29" t="n">
        <v>113.0</v>
      </c>
      <c r="H29" t="n">
        <v>0.29</v>
      </c>
      <c r="I29" t="n">
        <v>43.0</v>
      </c>
      <c r="J29" t="n">
        <v>0.05</v>
      </c>
      <c r="K29" t="n">
        <v>0.59</v>
      </c>
      <c r="L29" t="n">
        <v>0.22</v>
      </c>
      <c r="M29" t="n">
        <v>2.0</v>
      </c>
      <c r="N29" t="n">
        <v>260.0</v>
      </c>
      <c r="O29" t="n">
        <v>3.0</v>
      </c>
      <c r="P29" t="n">
        <v>-2.3</v>
      </c>
      <c r="Q29" t="n">
        <v>1.6</v>
      </c>
      <c r="R29" t="n">
        <v>-3.6</v>
      </c>
    </row>
    <row r="30">
      <c r="A30" t="s" s="26">
        <f>HYPERLINK("https://ct.wwsires.com/bull/7HO15260","ATOMIC")</f>
        <v>84</v>
      </c>
      <c r="B30" t="s">
        <v>85</v>
      </c>
      <c r="C30" t="s">
        <v>86</v>
      </c>
      <c r="D30" t="n">
        <v>2825.0</v>
      </c>
      <c r="E30" t="n">
        <v>1065.0</v>
      </c>
      <c r="F30" t="n">
        <v>1529.0</v>
      </c>
      <c r="G30" t="n">
        <v>94.0</v>
      </c>
      <c r="H30" t="n">
        <v>0.13</v>
      </c>
      <c r="I30" t="n">
        <v>62.0</v>
      </c>
      <c r="J30" t="n">
        <v>0.05</v>
      </c>
      <c r="K30" t="n">
        <v>0.94</v>
      </c>
      <c r="L30" t="n">
        <v>0.49</v>
      </c>
      <c r="M30" t="n">
        <v>4.0</v>
      </c>
      <c r="N30" t="n">
        <v>261.0</v>
      </c>
      <c r="O30" t="n">
        <v>2.97</v>
      </c>
      <c r="P30" t="n">
        <v>-0.8</v>
      </c>
      <c r="Q30" t="n">
        <v>2.3</v>
      </c>
      <c r="R30" t="n">
        <v>-1.9</v>
      </c>
    </row>
    <row r="31">
      <c r="A31" t="s" s="27">
        <f>HYPERLINK("https://ct.wwsires.com/bull/7HO15436","AVID")</f>
        <v>87</v>
      </c>
      <c r="B31" t="s">
        <v>88</v>
      </c>
      <c r="C31" t="s">
        <v>89</v>
      </c>
      <c r="D31" t="n">
        <v>2925.0</v>
      </c>
      <c r="E31" t="n">
        <v>1021.0</v>
      </c>
      <c r="F31" t="n">
        <v>1144.0</v>
      </c>
      <c r="G31" t="n">
        <v>121.0</v>
      </c>
      <c r="H31" t="n">
        <v>0.29</v>
      </c>
      <c r="I31" t="n">
        <v>58.0</v>
      </c>
      <c r="J31" t="n">
        <v>0.08</v>
      </c>
      <c r="K31" t="n">
        <v>0.28</v>
      </c>
      <c r="L31" t="n">
        <v>1.11</v>
      </c>
      <c r="M31" t="n">
        <v>4.2</v>
      </c>
      <c r="N31" t="n">
        <v>318.0</v>
      </c>
      <c r="O31" t="n">
        <v>2.77</v>
      </c>
      <c r="P31" t="n">
        <v>-0.5</v>
      </c>
      <c r="Q31" t="n">
        <v>1.8</v>
      </c>
      <c r="R31" t="n">
        <v>-1.1</v>
      </c>
    </row>
    <row r="32">
      <c r="A32" t="s" s="28">
        <f>HYPERLINK("https://ct.wwsires.com/bull/250HO15140","AWESTRUCK")</f>
        <v>90</v>
      </c>
      <c r="B32" t="s">
        <v>91</v>
      </c>
      <c r="C32" t="s">
        <v>92</v>
      </c>
      <c r="D32" t="n">
        <v>2779.0</v>
      </c>
      <c r="E32" t="n">
        <v>630.0</v>
      </c>
      <c r="F32" t="n">
        <v>825.0</v>
      </c>
      <c r="G32" t="n">
        <v>90.0</v>
      </c>
      <c r="H32" t="n">
        <v>0.22</v>
      </c>
      <c r="I32" t="n">
        <v>41.0</v>
      </c>
      <c r="J32" t="n">
        <v>0.06</v>
      </c>
      <c r="K32" t="n">
        <v>1.91</v>
      </c>
      <c r="L32" t="n">
        <v>1.6</v>
      </c>
      <c r="M32" t="n">
        <v>1.5</v>
      </c>
      <c r="N32" t="n">
        <v>186.0</v>
      </c>
      <c r="O32" t="n">
        <v>2.84</v>
      </c>
      <c r="P32" t="n">
        <v>-0.1</v>
      </c>
      <c r="Q32" t="n">
        <v>2.6</v>
      </c>
      <c r="R32" t="n">
        <v>-1.5</v>
      </c>
    </row>
    <row r="33">
      <c r="A33" t="s" s="29">
        <f>HYPERLINK("https://ct.wwsires.com/bull/7HO14740","BABCOCK")</f>
        <v>93</v>
      </c>
      <c r="B33" t="s">
        <v>94</v>
      </c>
      <c r="C33" t="s">
        <v>95</v>
      </c>
      <c r="D33" t="n">
        <v>2648.0</v>
      </c>
      <c r="E33" t="n">
        <v>651.0</v>
      </c>
      <c r="F33" t="n">
        <v>1296.0</v>
      </c>
      <c r="G33" t="n">
        <v>63.0</v>
      </c>
      <c r="H33" t="n">
        <v>0.05</v>
      </c>
      <c r="I33" t="n">
        <v>50.0</v>
      </c>
      <c r="J33" t="n">
        <v>0.03</v>
      </c>
      <c r="K33" t="n">
        <v>0.42</v>
      </c>
      <c r="L33" t="n">
        <v>0.55</v>
      </c>
      <c r="M33" t="n">
        <v>3.5</v>
      </c>
      <c r="N33" t="n">
        <v>181.0</v>
      </c>
      <c r="O33" t="n">
        <v>2.71</v>
      </c>
      <c r="P33" t="n">
        <v>0.4</v>
      </c>
      <c r="Q33" t="n">
        <v>2.5</v>
      </c>
      <c r="R33" t="n">
        <v>-0.6</v>
      </c>
    </row>
    <row r="34">
      <c r="A34" t="s" s="30">
        <f>HYPERLINK("https://ct.wwsires.com/bull/7HO14324","BACKFLIP")</f>
        <v>96</v>
      </c>
      <c r="B34" t="s">
        <v>97</v>
      </c>
      <c r="C34" t="s">
        <v>98</v>
      </c>
      <c r="D34" t="n">
        <v>1902.0</v>
      </c>
      <c r="E34" t="n">
        <v>-459.0</v>
      </c>
      <c r="F34" t="n">
        <v>544.0</v>
      </c>
      <c r="G34" t="n">
        <v>-5.0</v>
      </c>
      <c r="H34" t="n">
        <v>-0.1</v>
      </c>
      <c r="I34" t="n">
        <v>-3.0</v>
      </c>
      <c r="J34" t="n">
        <v>-0.08</v>
      </c>
      <c r="K34" t="n">
        <v>2.21</v>
      </c>
      <c r="L34" t="n">
        <v>1.68</v>
      </c>
      <c r="M34" t="n">
        <v>-2.7</v>
      </c>
      <c r="N34" t="n">
        <v>-49.0</v>
      </c>
      <c r="O34" t="n">
        <v>3.06</v>
      </c>
      <c r="P34" t="n">
        <v>-1.0</v>
      </c>
      <c r="Q34" t="n">
        <v>3.1</v>
      </c>
      <c r="R34" t="n">
        <v>-1.2</v>
      </c>
    </row>
    <row r="35">
      <c r="A35" t="s" s="31">
        <f>HYPERLINK("https://ct.wwsires.com/bull/14HO15474","BALTIC")</f>
        <v>99</v>
      </c>
      <c r="B35" t="s">
        <v>100</v>
      </c>
      <c r="C35" t="s">
        <v>101</v>
      </c>
      <c r="D35" t="n">
        <v>2704.0</v>
      </c>
      <c r="E35" t="n">
        <v>825.0</v>
      </c>
      <c r="F35" t="n">
        <v>354.0</v>
      </c>
      <c r="G35" t="n">
        <v>66.0</v>
      </c>
      <c r="H35" t="n">
        <v>0.2</v>
      </c>
      <c r="I35" t="n">
        <v>32.0</v>
      </c>
      <c r="J35" t="n">
        <v>0.08</v>
      </c>
      <c r="K35" t="n">
        <v>0.37</v>
      </c>
      <c r="L35" t="n">
        <v>1.69</v>
      </c>
      <c r="M35" t="n">
        <v>6.4</v>
      </c>
      <c r="N35" t="n">
        <v>181.0</v>
      </c>
      <c r="O35" t="n">
        <v>2.79</v>
      </c>
      <c r="P35" t="n">
        <v>0.8</v>
      </c>
      <c r="Q35" t="n">
        <v>1.9</v>
      </c>
      <c r="R35" t="n">
        <v>-0.3</v>
      </c>
    </row>
    <row r="36">
      <c r="A36" t="s" s="32">
        <f>HYPERLINK("https://ct.wwsires.com/bull/14HO15454","BANGKOK")</f>
        <v>102</v>
      </c>
      <c r="B36" t="s">
        <v>103</v>
      </c>
      <c r="C36" t="s">
        <v>104</v>
      </c>
      <c r="D36" t="n">
        <v>2586.0</v>
      </c>
      <c r="E36" t="n">
        <v>916.0</v>
      </c>
      <c r="F36" t="n">
        <v>-453.0</v>
      </c>
      <c r="G36" t="n">
        <v>46.0</v>
      </c>
      <c r="H36" t="n">
        <v>0.25</v>
      </c>
      <c r="I36" t="n">
        <v>19.0</v>
      </c>
      <c r="J36" t="n">
        <v>0.13</v>
      </c>
      <c r="K36" t="n">
        <v>-0.25</v>
      </c>
      <c r="L36" t="n">
        <v>1.01</v>
      </c>
      <c r="M36" t="n">
        <v>6.9</v>
      </c>
      <c r="N36" t="n">
        <v>127.0</v>
      </c>
      <c r="O36" t="n">
        <v>2.57</v>
      </c>
      <c r="P36" t="n">
        <v>3.1</v>
      </c>
      <c r="Q36" t="n">
        <v>1.8</v>
      </c>
      <c r="R36" t="n">
        <v>2.2</v>
      </c>
    </row>
    <row r="37">
      <c r="A37" t="s" s="33">
        <f>HYPERLINK("https://ct.wwsires.com/bull/7HO15578","BANGOR")</f>
        <v>105</v>
      </c>
      <c r="B37" t="s">
        <v>106</v>
      </c>
      <c r="C37" t="s">
        <v>107</v>
      </c>
      <c r="D37" t="n">
        <v>2791.0</v>
      </c>
      <c r="E37" t="n">
        <v>919.0</v>
      </c>
      <c r="F37" t="n">
        <v>1529.0</v>
      </c>
      <c r="G37" t="n">
        <v>94.0</v>
      </c>
      <c r="H37" t="n">
        <v>0.13</v>
      </c>
      <c r="I37" t="n">
        <v>48.0</v>
      </c>
      <c r="J37" t="n">
        <v>0.0</v>
      </c>
      <c r="K37" t="n">
        <v>0.45</v>
      </c>
      <c r="L37" t="n">
        <v>0.84</v>
      </c>
      <c r="M37" t="n">
        <v>5.1</v>
      </c>
      <c r="N37" t="n">
        <v>271.0</v>
      </c>
      <c r="O37" t="n">
        <v>2.8</v>
      </c>
      <c r="P37" t="n">
        <v>-0.9</v>
      </c>
      <c r="Q37" t="n">
        <v>1.9</v>
      </c>
      <c r="R37" t="n">
        <v>-2.1</v>
      </c>
    </row>
    <row r="38">
      <c r="A38" t="s" s="34">
        <f>HYPERLINK("https://ct.wwsires.com/bull/7HO14694","BANJO-P")</f>
        <v>108</v>
      </c>
      <c r="B38" t="s">
        <v>109</v>
      </c>
      <c r="C38" t="s">
        <v>110</v>
      </c>
      <c r="D38" t="n">
        <v>2928.0</v>
      </c>
      <c r="E38" t="n">
        <v>709.0</v>
      </c>
      <c r="F38" t="n">
        <v>1362.0</v>
      </c>
      <c r="G38" t="n">
        <v>84.0</v>
      </c>
      <c r="H38" t="n">
        <v>0.12</v>
      </c>
      <c r="I38" t="n">
        <v>67.0</v>
      </c>
      <c r="J38" t="n">
        <v>0.09</v>
      </c>
      <c r="K38" t="n">
        <v>1.43</v>
      </c>
      <c r="L38" t="n">
        <v>1.32</v>
      </c>
      <c r="M38" t="n">
        <v>1.3</v>
      </c>
      <c r="N38" t="n">
        <v>228.0</v>
      </c>
      <c r="O38" t="n">
        <v>2.85</v>
      </c>
      <c r="P38" t="n">
        <v>2.0</v>
      </c>
      <c r="Q38" t="n">
        <v>2.3</v>
      </c>
      <c r="R38" t="n">
        <v>1.3</v>
      </c>
    </row>
    <row r="39">
      <c r="A39" t="s" s="35">
        <f>HYPERLINK("https://ct.wwsires.com/bull/7HO15347","BANKS-PP")</f>
        <v>111</v>
      </c>
      <c r="B39" t="s">
        <v>112</v>
      </c>
      <c r="C39" t="s">
        <v>113</v>
      </c>
      <c r="D39" t="n">
        <v>2513.0</v>
      </c>
      <c r="E39" t="n">
        <v>453.0</v>
      </c>
      <c r="F39" t="n">
        <v>266.0</v>
      </c>
      <c r="G39" t="n">
        <v>44.0</v>
      </c>
      <c r="H39" t="n">
        <v>0.13</v>
      </c>
      <c r="I39" t="n">
        <v>24.0</v>
      </c>
      <c r="J39" t="n">
        <v>0.06</v>
      </c>
      <c r="K39" t="n">
        <v>1.08</v>
      </c>
      <c r="L39" t="n">
        <v>1.08</v>
      </c>
      <c r="M39" t="n">
        <v>3.3</v>
      </c>
      <c r="N39" t="n">
        <v>123.0</v>
      </c>
      <c r="O39" t="n">
        <v>2.64</v>
      </c>
      <c r="P39" t="n">
        <v>0.0</v>
      </c>
      <c r="Q39" t="n">
        <v>2.2</v>
      </c>
      <c r="R39" t="n">
        <v>-0.9</v>
      </c>
    </row>
    <row r="40">
      <c r="A40" t="s" s="36">
        <f>HYPERLINK("https://ct.wwsires.com/bull/7HO15424","BANNER-P")</f>
        <v>114</v>
      </c>
      <c r="B40" t="s">
        <v>115</v>
      </c>
      <c r="C40" t="s">
        <v>116</v>
      </c>
      <c r="D40" t="n">
        <v>2842.0</v>
      </c>
      <c r="E40" t="n">
        <v>953.0</v>
      </c>
      <c r="F40" t="n">
        <v>1146.0</v>
      </c>
      <c r="G40" t="n">
        <v>61.0</v>
      </c>
      <c r="H40" t="n">
        <v>0.06</v>
      </c>
      <c r="I40" t="n">
        <v>50.0</v>
      </c>
      <c r="J40" t="n">
        <v>0.05</v>
      </c>
      <c r="K40" t="n">
        <v>0.99</v>
      </c>
      <c r="L40" t="n">
        <v>1.58</v>
      </c>
      <c r="M40" t="n">
        <v>6.1</v>
      </c>
      <c r="N40" t="n">
        <v>209.0</v>
      </c>
      <c r="O40" t="n">
        <v>2.76</v>
      </c>
      <c r="P40" t="n">
        <v>1.6</v>
      </c>
      <c r="Q40" t="n">
        <v>1.6</v>
      </c>
      <c r="R40" t="n">
        <v>0.1</v>
      </c>
    </row>
    <row r="41">
      <c r="A41" t="s" s="37">
        <f>HYPERLINK("https://ct.wwsires.com/bull/7HO14804","BARCLAY")</f>
        <v>117</v>
      </c>
      <c r="B41" t="s">
        <v>118</v>
      </c>
      <c r="C41" t="s">
        <v>119</v>
      </c>
      <c r="D41" t="n">
        <v>2968.0</v>
      </c>
      <c r="E41" t="n">
        <v>990.0</v>
      </c>
      <c r="F41" t="n">
        <v>1583.0</v>
      </c>
      <c r="G41" t="n">
        <v>118.0</v>
      </c>
      <c r="H41" t="n">
        <v>0.21</v>
      </c>
      <c r="I41" t="n">
        <v>65.0</v>
      </c>
      <c r="J41" t="n">
        <v>0.06</v>
      </c>
      <c r="K41" t="n">
        <v>1.25</v>
      </c>
      <c r="L41" t="n">
        <v>1.48</v>
      </c>
      <c r="M41" t="n">
        <v>3.5</v>
      </c>
      <c r="N41" t="n">
        <v>316.0</v>
      </c>
      <c r="O41" t="n">
        <v>2.97</v>
      </c>
      <c r="P41" t="n">
        <v>-1.5</v>
      </c>
      <c r="Q41" t="n">
        <v>1.6</v>
      </c>
      <c r="R41" t="n">
        <v>-3.1</v>
      </c>
    </row>
    <row r="42">
      <c r="A42" t="s" s="38">
        <f>HYPERLINK("https://ct.wwsires.com/bull/7HO15422","BARDOWN")</f>
        <v>120</v>
      </c>
      <c r="B42" t="s">
        <v>121</v>
      </c>
      <c r="C42" t="s">
        <v>122</v>
      </c>
      <c r="D42" t="n">
        <v>2732.0</v>
      </c>
      <c r="E42" t="n">
        <v>1078.0</v>
      </c>
      <c r="F42" t="n">
        <v>1359.0</v>
      </c>
      <c r="G42" t="n">
        <v>102.0</v>
      </c>
      <c r="H42" t="n">
        <v>0.19</v>
      </c>
      <c r="I42" t="n">
        <v>58.0</v>
      </c>
      <c r="J42" t="n">
        <v>0.06</v>
      </c>
      <c r="K42" t="n">
        <v>0.01</v>
      </c>
      <c r="L42" t="n">
        <v>0.3</v>
      </c>
      <c r="M42" t="n">
        <v>4.5</v>
      </c>
      <c r="N42" t="n">
        <v>255.0</v>
      </c>
      <c r="O42" t="n">
        <v>2.67</v>
      </c>
      <c r="P42" t="n">
        <v>-1.9</v>
      </c>
      <c r="Q42" t="n">
        <v>2.3</v>
      </c>
      <c r="R42" t="n">
        <v>-2.9</v>
      </c>
    </row>
    <row r="43">
      <c r="A43" t="s" s="39">
        <f>HYPERLINK("https://ct.wwsires.com/bull/507JE01838","BARLEY")</f>
        <v>123</v>
      </c>
      <c r="B43" t="s">
        <v>124</v>
      </c>
      <c r="C43" t="s">
        <v>125</v>
      </c>
      <c r="D43" t="n">
        <v>49.0</v>
      </c>
      <c r="E43" t="n">
        <v>264.0</v>
      </c>
      <c r="F43" t="n">
        <v>277.0</v>
      </c>
      <c r="G43" t="n">
        <v>4.0</v>
      </c>
      <c r="H43" t="n">
        <v>-0.05</v>
      </c>
      <c r="I43" t="n">
        <v>15.0</v>
      </c>
      <c r="J43" t="n">
        <v>0.02</v>
      </c>
      <c r="K43" t="n">
        <v>1.1</v>
      </c>
      <c r="L43" t="n">
        <v>8.6</v>
      </c>
      <c r="M43" t="n">
        <v>2.0</v>
      </c>
      <c r="N43" t="n">
        <v>0.0</v>
      </c>
      <c r="O43" t="n">
        <v>2.91</v>
      </c>
      <c r="P43" t="n">
        <v>0.0</v>
      </c>
      <c r="Q43" t="n">
        <v>0.0</v>
      </c>
      <c r="R43" t="n">
        <v>1.1</v>
      </c>
    </row>
    <row r="44">
      <c r="A44" t="s" s="40">
        <f>HYPERLINK("https://ct.wwsires.com/bull/14HO14129","BASIC")</f>
        <v>126</v>
      </c>
      <c r="B44" t="s">
        <v>127</v>
      </c>
      <c r="C44" t="s">
        <v>128</v>
      </c>
      <c r="D44" t="n">
        <v>2702.0</v>
      </c>
      <c r="E44" t="n">
        <v>873.0</v>
      </c>
      <c r="F44" t="n">
        <v>1594.0</v>
      </c>
      <c r="G44" t="n">
        <v>53.0</v>
      </c>
      <c r="H44" t="n">
        <v>-0.03</v>
      </c>
      <c r="I44" t="n">
        <v>41.0</v>
      </c>
      <c r="J44" t="n">
        <v>-0.03</v>
      </c>
      <c r="K44" t="n">
        <v>1.29</v>
      </c>
      <c r="L44" t="n">
        <v>1.99</v>
      </c>
      <c r="M44" t="n">
        <v>5.1</v>
      </c>
      <c r="N44" t="n">
        <v>192.0</v>
      </c>
      <c r="O44" t="n">
        <v>2.57</v>
      </c>
      <c r="P44" t="n">
        <v>-0.4</v>
      </c>
      <c r="Q44" t="n">
        <v>2.0</v>
      </c>
      <c r="R44" t="n">
        <v>-2.0</v>
      </c>
    </row>
    <row r="45">
      <c r="A45" t="s" s="41">
        <f>HYPERLINK("https://ct.wwsires.com/bull/14HO15358","BAUER")</f>
        <v>129</v>
      </c>
      <c r="B45" t="s">
        <v>130</v>
      </c>
      <c r="C45" t="s">
        <v>131</v>
      </c>
      <c r="D45" t="n">
        <v>2854.0</v>
      </c>
      <c r="E45" t="n">
        <v>1152.0</v>
      </c>
      <c r="F45" t="n">
        <v>845.0</v>
      </c>
      <c r="G45" t="n">
        <v>100.0</v>
      </c>
      <c r="H45" t="n">
        <v>0.26</v>
      </c>
      <c r="I45" t="n">
        <v>53.0</v>
      </c>
      <c r="J45" t="n">
        <v>0.1</v>
      </c>
      <c r="K45" t="n">
        <v>0.45</v>
      </c>
      <c r="L45" t="n">
        <v>1.32</v>
      </c>
      <c r="M45" t="n">
        <v>4.4</v>
      </c>
      <c r="N45" t="n">
        <v>251.0</v>
      </c>
      <c r="O45" t="n">
        <v>2.59</v>
      </c>
      <c r="P45" t="n">
        <v>0.0</v>
      </c>
      <c r="Q45" t="n">
        <v>2.1</v>
      </c>
      <c r="R45" t="n">
        <v>-0.9</v>
      </c>
    </row>
    <row r="46">
      <c r="A46" t="s" s="42">
        <f>HYPERLINK("https://ct.wwsires.com/bull/7HO15142","BEAR")</f>
        <v>132</v>
      </c>
      <c r="B46" t="s">
        <v>133</v>
      </c>
      <c r="C46" t="s">
        <v>134</v>
      </c>
      <c r="D46" t="n">
        <v>2814.0</v>
      </c>
      <c r="E46" t="n">
        <v>902.0</v>
      </c>
      <c r="F46" t="n">
        <v>779.0</v>
      </c>
      <c r="G46" t="n">
        <v>94.0</v>
      </c>
      <c r="H46" t="n">
        <v>0.24</v>
      </c>
      <c r="I46" t="n">
        <v>52.0</v>
      </c>
      <c r="J46" t="n">
        <v>0.1</v>
      </c>
      <c r="K46" t="n">
        <v>0.55</v>
      </c>
      <c r="L46" t="n">
        <v>0.41</v>
      </c>
      <c r="M46" t="n">
        <v>5.1</v>
      </c>
      <c r="N46" t="n">
        <v>257.0</v>
      </c>
      <c r="O46" t="n">
        <v>2.72</v>
      </c>
      <c r="P46" t="n">
        <v>-0.4</v>
      </c>
      <c r="Q46" t="n">
        <v>2.9</v>
      </c>
      <c r="R46" t="n">
        <v>-1.3</v>
      </c>
    </row>
    <row r="47">
      <c r="A47" t="s" s="43">
        <f>HYPERLINK("https://ct.wwsires.com/bull/7HO14996","BEARCLAW-PP*RC")</f>
        <v>135</v>
      </c>
      <c r="B47" t="s">
        <v>136</v>
      </c>
      <c r="C47" t="s">
        <v>137</v>
      </c>
      <c r="D47" t="n">
        <v>2453.0</v>
      </c>
      <c r="E47" t="n">
        <v>601.0</v>
      </c>
      <c r="F47" t="n">
        <v>1286.0</v>
      </c>
      <c r="G47" t="n">
        <v>52.0</v>
      </c>
      <c r="H47" t="n">
        <v>0.01</v>
      </c>
      <c r="I47" t="n">
        <v>45.0</v>
      </c>
      <c r="J47" t="n">
        <v>0.02</v>
      </c>
      <c r="K47" t="n">
        <v>-0.07</v>
      </c>
      <c r="L47" t="n">
        <v>0.55</v>
      </c>
      <c r="M47" t="n">
        <v>3.1</v>
      </c>
      <c r="N47" t="n">
        <v>170.0</v>
      </c>
      <c r="O47" t="n">
        <v>2.99</v>
      </c>
      <c r="P47" t="n">
        <v>-1.6</v>
      </c>
      <c r="Q47" t="n">
        <v>2.2</v>
      </c>
      <c r="R47" t="n">
        <v>-2.5</v>
      </c>
    </row>
    <row r="48">
      <c r="A48" t="s" s="44">
        <f>HYPERLINK("https://ct.wwsires.com/bull/14HO15289","BEDROCK-PP")</f>
        <v>138</v>
      </c>
      <c r="B48" t="s">
        <v>139</v>
      </c>
      <c r="C48" t="s">
        <v>140</v>
      </c>
      <c r="D48" t="n">
        <v>2694.0</v>
      </c>
      <c r="E48" t="n">
        <v>779.0</v>
      </c>
      <c r="F48" t="n">
        <v>1287.0</v>
      </c>
      <c r="G48" t="n">
        <v>58.0</v>
      </c>
      <c r="H48" t="n">
        <v>0.03</v>
      </c>
      <c r="I48" t="n">
        <v>44.0</v>
      </c>
      <c r="J48" t="n">
        <v>0.01</v>
      </c>
      <c r="K48" t="n">
        <v>1.34</v>
      </c>
      <c r="L48" t="n">
        <v>1.54</v>
      </c>
      <c r="M48" t="n">
        <v>6.1</v>
      </c>
      <c r="N48" t="n">
        <v>193.0</v>
      </c>
      <c r="O48" t="n">
        <v>2.67</v>
      </c>
      <c r="P48" t="n">
        <v>-0.5</v>
      </c>
      <c r="Q48" t="n">
        <v>1.7</v>
      </c>
      <c r="R48" t="n">
        <v>-1.7</v>
      </c>
    </row>
    <row r="49">
      <c r="A49" t="s" s="45">
        <f>HYPERLINK("https://ct.wwsires.com/bull/7HO14825","BENELLI")</f>
        <v>141</v>
      </c>
      <c r="B49" t="s">
        <v>142</v>
      </c>
      <c r="C49" t="s">
        <v>143</v>
      </c>
      <c r="D49" t="n">
        <v>2569.0</v>
      </c>
      <c r="E49" t="n">
        <v>579.0</v>
      </c>
      <c r="F49" t="n">
        <v>1242.0</v>
      </c>
      <c r="G49" t="n">
        <v>11.0</v>
      </c>
      <c r="H49" t="n">
        <v>-0.14</v>
      </c>
      <c r="I49" t="n">
        <v>40.0</v>
      </c>
      <c r="J49" t="n">
        <v>0.0</v>
      </c>
      <c r="K49" t="n">
        <v>1.2</v>
      </c>
      <c r="L49" t="n">
        <v>1.74</v>
      </c>
      <c r="M49" t="n">
        <v>4.4</v>
      </c>
      <c r="N49" t="n">
        <v>90.0</v>
      </c>
      <c r="O49" t="n">
        <v>2.77</v>
      </c>
      <c r="P49" t="n">
        <v>3.4</v>
      </c>
      <c r="Q49" t="n">
        <v>2.2</v>
      </c>
      <c r="R49" t="n">
        <v>2.4</v>
      </c>
    </row>
    <row r="50">
      <c r="A50" t="s" s="46">
        <f>HYPERLINK("https://ct.wwsires.com/bull/7HO15113","BERENDO")</f>
        <v>144</v>
      </c>
      <c r="B50" t="s">
        <v>145</v>
      </c>
      <c r="C50" t="s">
        <v>146</v>
      </c>
      <c r="D50" t="n">
        <v>2681.0</v>
      </c>
      <c r="E50" t="n">
        <v>735.0</v>
      </c>
      <c r="F50" t="n">
        <v>1343.0</v>
      </c>
      <c r="G50" t="n">
        <v>62.0</v>
      </c>
      <c r="H50" t="n">
        <v>0.04</v>
      </c>
      <c r="I50" t="n">
        <v>43.0</v>
      </c>
      <c r="J50" t="n">
        <v>0.0</v>
      </c>
      <c r="K50" t="n">
        <v>0.36</v>
      </c>
      <c r="L50" t="n">
        <v>1.3</v>
      </c>
      <c r="M50" t="n">
        <v>4.6</v>
      </c>
      <c r="N50" t="n">
        <v>184.0</v>
      </c>
      <c r="O50" t="n">
        <v>2.8</v>
      </c>
      <c r="P50" t="n">
        <v>1.0</v>
      </c>
      <c r="Q50" t="n">
        <v>2.2</v>
      </c>
      <c r="R50" t="n">
        <v>0.2</v>
      </c>
    </row>
    <row r="51">
      <c r="A51" t="s" s="47">
        <f>HYPERLINK("https://ct.wwsires.com/bull/250HO14708","BIG")</f>
        <v>147</v>
      </c>
      <c r="B51" t="s">
        <v>148</v>
      </c>
      <c r="C51" t="s">
        <v>149</v>
      </c>
      <c r="D51" t="n">
        <v>2604.0</v>
      </c>
      <c r="E51" t="n">
        <v>470.0</v>
      </c>
      <c r="F51" t="n">
        <v>666.0</v>
      </c>
      <c r="G51" t="n">
        <v>56.0</v>
      </c>
      <c r="H51" t="n">
        <v>0.12</v>
      </c>
      <c r="I51" t="n">
        <v>49.0</v>
      </c>
      <c r="J51" t="n">
        <v>0.11</v>
      </c>
      <c r="K51" t="n">
        <v>1.41</v>
      </c>
      <c r="L51" t="n">
        <v>1.46</v>
      </c>
      <c r="M51" t="n">
        <v>3.2</v>
      </c>
      <c r="N51" t="n">
        <v>176.0</v>
      </c>
      <c r="O51" t="n">
        <v>2.9</v>
      </c>
      <c r="P51" t="n">
        <v>-2.1</v>
      </c>
      <c r="Q51" t="n">
        <v>2.5</v>
      </c>
      <c r="R51" t="n">
        <v>-2.2</v>
      </c>
    </row>
    <row r="52">
      <c r="A52" t="s" s="48">
        <f>HYPERLINK("https://ct.wwsires.com/bull/7HO14451","BIG AL")</f>
        <v>150</v>
      </c>
      <c r="B52" t="s">
        <v>151</v>
      </c>
      <c r="C52" t="s">
        <v>152</v>
      </c>
      <c r="D52" t="n">
        <v>2799.0</v>
      </c>
      <c r="E52" t="n">
        <v>860.0</v>
      </c>
      <c r="F52" t="n">
        <v>195.0</v>
      </c>
      <c r="G52" t="n">
        <v>101.0</v>
      </c>
      <c r="H52" t="n">
        <v>0.36</v>
      </c>
      <c r="I52" t="n">
        <v>38.0</v>
      </c>
      <c r="J52" t="n">
        <v>0.12</v>
      </c>
      <c r="K52" t="n">
        <v>0.44</v>
      </c>
      <c r="L52" t="n">
        <v>0.6</v>
      </c>
      <c r="M52" t="n">
        <v>5.0</v>
      </c>
      <c r="N52" t="n">
        <v>253.0</v>
      </c>
      <c r="O52" t="n">
        <v>2.58</v>
      </c>
      <c r="P52" t="n">
        <v>0.2</v>
      </c>
      <c r="Q52" t="n">
        <v>2.5</v>
      </c>
      <c r="R52" t="n">
        <v>-1.8</v>
      </c>
    </row>
    <row r="53">
      <c r="A53" t="s" s="49">
        <f>HYPERLINK("https://ct.wwsires.com/bull/7HO14436","BIG DOLLARS")</f>
        <v>153</v>
      </c>
      <c r="B53" t="s">
        <v>154</v>
      </c>
      <c r="C53" t="s">
        <v>155</v>
      </c>
      <c r="D53" t="n">
        <v>2762.0</v>
      </c>
      <c r="E53" t="n">
        <v>1245.0</v>
      </c>
      <c r="F53" t="n">
        <v>2806.0</v>
      </c>
      <c r="G53" t="n">
        <v>73.0</v>
      </c>
      <c r="H53" t="n">
        <v>-0.12</v>
      </c>
      <c r="I53" t="n">
        <v>67.0</v>
      </c>
      <c r="J53" t="n">
        <v>-0.08</v>
      </c>
      <c r="K53" t="n">
        <v>0.31</v>
      </c>
      <c r="L53" t="n">
        <v>1.17</v>
      </c>
      <c r="M53" t="n">
        <v>5.9</v>
      </c>
      <c r="N53" t="n">
        <v>255.0</v>
      </c>
      <c r="O53" t="n">
        <v>2.67</v>
      </c>
      <c r="P53" t="n">
        <v>-2.6</v>
      </c>
      <c r="Q53" t="n">
        <v>1.8</v>
      </c>
      <c r="R53" t="n">
        <v>-4.1</v>
      </c>
    </row>
    <row r="54">
      <c r="A54" t="s" s="50">
        <f>HYPERLINK("https://ct.wwsires.com/bull/7HO15532","BIG ORBITZ")</f>
        <v>156</v>
      </c>
      <c r="B54" t="s">
        <v>157</v>
      </c>
      <c r="C54" t="s">
        <v>158</v>
      </c>
      <c r="D54" t="n">
        <v>2969.0</v>
      </c>
      <c r="E54" t="n">
        <v>904.0</v>
      </c>
      <c r="F54" t="n">
        <v>581.0</v>
      </c>
      <c r="G54" t="n">
        <v>114.0</v>
      </c>
      <c r="H54" t="n">
        <v>0.35</v>
      </c>
      <c r="I54" t="n">
        <v>54.0</v>
      </c>
      <c r="J54" t="n">
        <v>0.14</v>
      </c>
      <c r="K54" t="n">
        <v>1.31</v>
      </c>
      <c r="L54" t="n">
        <v>1.78</v>
      </c>
      <c r="M54" t="n">
        <v>3.2</v>
      </c>
      <c r="N54" t="n">
        <v>260.0</v>
      </c>
      <c r="O54" t="n">
        <v>2.59</v>
      </c>
      <c r="P54" t="n">
        <v>0.0</v>
      </c>
      <c r="Q54" t="n">
        <v>1.3</v>
      </c>
      <c r="R54" t="n">
        <v>-0.7</v>
      </c>
    </row>
    <row r="55">
      <c r="A55" t="s" s="51">
        <f>HYPERLINK("https://ct.wwsires.com/bull/14HO15154","BIGSHOT")</f>
        <v>159</v>
      </c>
      <c r="B55" t="s">
        <v>160</v>
      </c>
      <c r="C55" t="s">
        <v>161</v>
      </c>
      <c r="D55" t="n">
        <v>2969.0</v>
      </c>
      <c r="E55" t="n">
        <v>1037.0</v>
      </c>
      <c r="F55" t="n">
        <v>1740.0</v>
      </c>
      <c r="G55" t="n">
        <v>95.0</v>
      </c>
      <c r="H55" t="n">
        <v>0.1</v>
      </c>
      <c r="I55" t="n">
        <v>63.0</v>
      </c>
      <c r="J55" t="n">
        <v>0.03</v>
      </c>
      <c r="K55" t="n">
        <v>0.68</v>
      </c>
      <c r="L55" t="n">
        <v>0.65</v>
      </c>
      <c r="M55" t="n">
        <v>5.3</v>
      </c>
      <c r="N55" t="n">
        <v>266.0</v>
      </c>
      <c r="O55" t="n">
        <v>2.76</v>
      </c>
      <c r="P55" t="n">
        <v>1.8</v>
      </c>
      <c r="Q55" t="n">
        <v>2.4</v>
      </c>
      <c r="R55" t="n">
        <v>0.7</v>
      </c>
    </row>
    <row r="56">
      <c r="A56" t="s" s="52">
        <f>HYPERLINK("https://ct.wwsires.com/bull/14HO14680","BJORN")</f>
        <v>162</v>
      </c>
      <c r="B56" t="s">
        <v>163</v>
      </c>
      <c r="C56" t="s">
        <v>164</v>
      </c>
      <c r="D56" t="n">
        <v>2639.0</v>
      </c>
      <c r="E56" t="n">
        <v>856.0</v>
      </c>
      <c r="F56" t="n">
        <v>731.0</v>
      </c>
      <c r="G56" t="n">
        <v>52.0</v>
      </c>
      <c r="H56" t="n">
        <v>0.09</v>
      </c>
      <c r="I56" t="n">
        <v>46.0</v>
      </c>
      <c r="J56" t="n">
        <v>0.09</v>
      </c>
      <c r="K56" t="n">
        <v>0.33</v>
      </c>
      <c r="L56" t="n">
        <v>0.89</v>
      </c>
      <c r="M56" t="n">
        <v>5.1</v>
      </c>
      <c r="N56" t="n">
        <v>181.0</v>
      </c>
      <c r="O56" t="n">
        <v>2.57</v>
      </c>
      <c r="P56" t="n">
        <v>0.3</v>
      </c>
      <c r="Q56" t="n">
        <v>1.5</v>
      </c>
      <c r="R56" t="n">
        <v>-0.3</v>
      </c>
    </row>
    <row r="57">
      <c r="A57" t="s" s="53">
        <f>HYPERLINK("https://ct.wwsires.com/bull/7HO15048","BLACKHAWK")</f>
        <v>165</v>
      </c>
      <c r="B57" t="s">
        <v>166</v>
      </c>
      <c r="C57" t="s">
        <v>167</v>
      </c>
      <c r="D57" t="n">
        <v>2576.0</v>
      </c>
      <c r="E57" t="n">
        <v>713.0</v>
      </c>
      <c r="F57" t="n">
        <v>869.0</v>
      </c>
      <c r="G57" t="n">
        <v>61.0</v>
      </c>
      <c r="H57" t="n">
        <v>0.1</v>
      </c>
      <c r="I57" t="n">
        <v>34.0</v>
      </c>
      <c r="J57" t="n">
        <v>0.02</v>
      </c>
      <c r="K57" t="n">
        <v>0.41</v>
      </c>
      <c r="L57" t="n">
        <v>0.53</v>
      </c>
      <c r="M57" t="n">
        <v>4.4</v>
      </c>
      <c r="N57" t="n">
        <v>140.0</v>
      </c>
      <c r="O57" t="n">
        <v>2.61</v>
      </c>
      <c r="P57" t="n">
        <v>-0.1</v>
      </c>
      <c r="Q57" t="n">
        <v>2.5</v>
      </c>
      <c r="R57" t="n">
        <v>-1.5</v>
      </c>
    </row>
    <row r="58">
      <c r="A58" t="s" s="54">
        <f>HYPERLINK("https://ct.wwsires.com/bull/7JE01965","BLIZZARD")</f>
        <v>168</v>
      </c>
      <c r="B58" t="s">
        <v>169</v>
      </c>
      <c r="C58" t="s">
        <v>170</v>
      </c>
      <c r="D58" t="n">
        <v>141.0</v>
      </c>
      <c r="E58" t="n">
        <v>966.0</v>
      </c>
      <c r="F58" t="n">
        <v>886.0</v>
      </c>
      <c r="G58" t="n">
        <v>49.0</v>
      </c>
      <c r="H58" t="n">
        <v>0.03</v>
      </c>
      <c r="I58" t="n">
        <v>44.0</v>
      </c>
      <c r="J58" t="n">
        <v>0.06</v>
      </c>
      <c r="K58" t="n">
        <v>1.0</v>
      </c>
      <c r="L58" t="n">
        <v>17.6</v>
      </c>
      <c r="M58" t="n">
        <v>4.7</v>
      </c>
      <c r="N58" t="n">
        <v>0.0</v>
      </c>
      <c r="O58" t="n">
        <v>3.03</v>
      </c>
      <c r="P58" t="n">
        <v>0.0</v>
      </c>
      <c r="Q58" t="n">
        <v>0.0</v>
      </c>
      <c r="R58" t="n">
        <v>-0.9</v>
      </c>
    </row>
    <row r="59">
      <c r="A59" t="s" s="55">
        <f>HYPERLINK("https://ct.wwsires.com/bull/250HO15346","BODE-P")</f>
        <v>171</v>
      </c>
      <c r="B59" t="s">
        <v>172</v>
      </c>
      <c r="C59" t="s">
        <v>173</v>
      </c>
      <c r="D59" t="n">
        <v>2641.0</v>
      </c>
      <c r="E59" t="n">
        <v>573.0</v>
      </c>
      <c r="F59" t="n">
        <v>833.0</v>
      </c>
      <c r="G59" t="n">
        <v>67.0</v>
      </c>
      <c r="H59" t="n">
        <v>0.13</v>
      </c>
      <c r="I59" t="n">
        <v>39.0</v>
      </c>
      <c r="J59" t="n">
        <v>0.05</v>
      </c>
      <c r="K59" t="n">
        <v>1.36</v>
      </c>
      <c r="L59" t="n">
        <v>1.34</v>
      </c>
      <c r="M59" t="n">
        <v>3.2</v>
      </c>
      <c r="N59" t="n">
        <v>170.0</v>
      </c>
      <c r="O59" t="n">
        <v>2.83</v>
      </c>
      <c r="P59" t="n">
        <v>-0.6</v>
      </c>
      <c r="Q59" t="n">
        <v>2.5</v>
      </c>
      <c r="R59" t="n">
        <v>-1.1</v>
      </c>
    </row>
    <row r="60">
      <c r="A60" t="s" s="56">
        <f>HYPERLINK("https://ct.wwsires.com/bull/7HO15203","BOEING-P-RED")</f>
        <v>174</v>
      </c>
      <c r="B60" t="s">
        <v>175</v>
      </c>
      <c r="C60" t="s">
        <v>176</v>
      </c>
      <c r="D60" t="n">
        <v>2718.0</v>
      </c>
      <c r="E60" t="n">
        <v>718.0</v>
      </c>
      <c r="F60" t="n">
        <v>895.0</v>
      </c>
      <c r="G60" t="n">
        <v>78.0</v>
      </c>
      <c r="H60" t="n">
        <v>0.17</v>
      </c>
      <c r="I60" t="n">
        <v>50.0</v>
      </c>
      <c r="J60" t="n">
        <v>0.08</v>
      </c>
      <c r="K60" t="n">
        <v>1.12</v>
      </c>
      <c r="L60" t="n">
        <v>0.96</v>
      </c>
      <c r="M60" t="n">
        <v>3.2</v>
      </c>
      <c r="N60" t="n">
        <v>211.0</v>
      </c>
      <c r="O60" t="n">
        <v>2.86</v>
      </c>
      <c r="P60" t="n">
        <v>-0.8</v>
      </c>
      <c r="Q60" t="n">
        <v>1.8</v>
      </c>
      <c r="R60" t="n">
        <v>-0.8</v>
      </c>
    </row>
    <row r="61">
      <c r="A61" t="s" s="57">
        <f>HYPERLINK("https://ct.wwsires.com/bull/7HO15033","BOLD")</f>
        <v>177</v>
      </c>
      <c r="B61" t="s">
        <v>178</v>
      </c>
      <c r="C61" t="s">
        <v>179</v>
      </c>
      <c r="D61" t="n">
        <v>2607.0</v>
      </c>
      <c r="E61" t="n">
        <v>870.0</v>
      </c>
      <c r="F61" t="n">
        <v>1396.0</v>
      </c>
      <c r="G61" t="n">
        <v>47.0</v>
      </c>
      <c r="H61" t="n">
        <v>-0.02</v>
      </c>
      <c r="I61" t="n">
        <v>31.0</v>
      </c>
      <c r="J61" t="n">
        <v>-0.05</v>
      </c>
      <c r="K61" t="n">
        <v>1.2</v>
      </c>
      <c r="L61" t="n">
        <v>1.51</v>
      </c>
      <c r="M61" t="n">
        <v>6.9</v>
      </c>
      <c r="N61" t="n">
        <v>167.0</v>
      </c>
      <c r="O61" t="n">
        <v>2.59</v>
      </c>
      <c r="P61" t="n">
        <v>-2.4</v>
      </c>
      <c r="Q61" t="n">
        <v>2.1</v>
      </c>
      <c r="R61" t="n">
        <v>-3.1</v>
      </c>
    </row>
    <row r="62">
      <c r="A62" t="s" s="58">
        <f>HYPERLINK("https://ct.wwsires.com/bull/14HO15744","BOLDER")</f>
        <v>180</v>
      </c>
      <c r="B62" t="s">
        <v>181</v>
      </c>
      <c r="C62" t="s">
        <v>182</v>
      </c>
      <c r="D62" t="n">
        <v>2743.0</v>
      </c>
      <c r="E62" t="n">
        <v>991.0</v>
      </c>
      <c r="F62" t="n">
        <v>446.0</v>
      </c>
      <c r="G62" t="n">
        <v>100.0</v>
      </c>
      <c r="H62" t="n">
        <v>0.32</v>
      </c>
      <c r="I62" t="n">
        <v>42.0</v>
      </c>
      <c r="J62" t="n">
        <v>0.11</v>
      </c>
      <c r="K62" t="n">
        <v>0.55</v>
      </c>
      <c r="L62" t="n">
        <v>1.37</v>
      </c>
      <c r="M62" t="n">
        <v>3.4</v>
      </c>
      <c r="N62" t="n">
        <v>266.0</v>
      </c>
      <c r="O62" t="n">
        <v>2.77</v>
      </c>
      <c r="P62" t="n">
        <v>-2.3</v>
      </c>
      <c r="Q62" t="n">
        <v>2.0</v>
      </c>
      <c r="R62" t="n">
        <v>-2.2</v>
      </c>
    </row>
    <row r="63">
      <c r="A63" t="s" s="59">
        <f>HYPERLINK("https://ct.wwsires.com/bull/7HO15473","BOLETO")</f>
        <v>183</v>
      </c>
      <c r="B63" t="s">
        <v>184</v>
      </c>
      <c r="C63" t="s">
        <v>185</v>
      </c>
      <c r="D63" t="n">
        <v>2818.0</v>
      </c>
      <c r="E63" t="n">
        <v>728.0</v>
      </c>
      <c r="F63" t="n">
        <v>1036.0</v>
      </c>
      <c r="G63" t="n">
        <v>92.0</v>
      </c>
      <c r="H63" t="n">
        <v>0.2</v>
      </c>
      <c r="I63" t="n">
        <v>54.0</v>
      </c>
      <c r="J63" t="n">
        <v>0.08</v>
      </c>
      <c r="K63" t="n">
        <v>0.98</v>
      </c>
      <c r="L63" t="n">
        <v>1.37</v>
      </c>
      <c r="M63" t="n">
        <v>4.6</v>
      </c>
      <c r="N63" t="n">
        <v>237.0</v>
      </c>
      <c r="O63" t="n">
        <v>2.89</v>
      </c>
      <c r="P63" t="n">
        <v>0.0</v>
      </c>
      <c r="Q63" t="n">
        <v>1.6</v>
      </c>
      <c r="R63" t="n">
        <v>-0.9</v>
      </c>
    </row>
    <row r="64">
      <c r="A64" t="s" s="60">
        <f>HYPERLINK("https://ct.wwsires.com/bull/7HO15437","BONANZA")</f>
        <v>186</v>
      </c>
      <c r="B64" t="s">
        <v>187</v>
      </c>
      <c r="C64" t="s">
        <v>188</v>
      </c>
      <c r="D64" t="n">
        <v>2803.0</v>
      </c>
      <c r="E64" t="n">
        <v>917.0</v>
      </c>
      <c r="F64" t="n">
        <v>180.0</v>
      </c>
      <c r="G64" t="n">
        <v>92.0</v>
      </c>
      <c r="H64" t="n">
        <v>0.33</v>
      </c>
      <c r="I64" t="n">
        <v>31.0</v>
      </c>
      <c r="J64" t="n">
        <v>0.1</v>
      </c>
      <c r="K64" t="n">
        <v>0.05</v>
      </c>
      <c r="L64" t="n">
        <v>1.02</v>
      </c>
      <c r="M64" t="n">
        <v>7.2</v>
      </c>
      <c r="N64" t="n">
        <v>229.0</v>
      </c>
      <c r="O64" t="n">
        <v>2.54</v>
      </c>
      <c r="P64" t="n">
        <v>0.7</v>
      </c>
      <c r="Q64" t="n">
        <v>1.7</v>
      </c>
      <c r="R64" t="n">
        <v>0.0</v>
      </c>
    </row>
    <row r="65">
      <c r="A65" t="s" s="61">
        <f>HYPERLINK("https://ct.wwsires.com/bull/7JE01904","BOSA")</f>
        <v>189</v>
      </c>
      <c r="B65" t="s">
        <v>190</v>
      </c>
      <c r="C65" t="s">
        <v>191</v>
      </c>
      <c r="D65" t="n">
        <v>58.0</v>
      </c>
      <c r="E65" t="n">
        <v>532.0</v>
      </c>
      <c r="F65" t="n">
        <v>-551.0</v>
      </c>
      <c r="G65" t="n">
        <v>45.0</v>
      </c>
      <c r="H65" t="n">
        <v>0.38</v>
      </c>
      <c r="I65" t="n">
        <v>12.0</v>
      </c>
      <c r="J65" t="n">
        <v>0.17</v>
      </c>
      <c r="K65" t="n">
        <v>1.6</v>
      </c>
      <c r="L65" t="n">
        <v>21.9</v>
      </c>
      <c r="M65" t="n">
        <v>-0.6</v>
      </c>
      <c r="N65" t="n">
        <v>0.0</v>
      </c>
      <c r="O65" t="n">
        <v>2.97</v>
      </c>
      <c r="P65" t="n">
        <v>0.0</v>
      </c>
      <c r="Q65" t="n">
        <v>0.0</v>
      </c>
      <c r="R65" t="n">
        <v>-1.9</v>
      </c>
    </row>
    <row r="66">
      <c r="A66" t="s" s="62">
        <f>HYPERLINK("https://ct.wwsires.com/bull/7HO15618","BRANDO")</f>
        <v>192</v>
      </c>
      <c r="B66" t="s">
        <v>193</v>
      </c>
      <c r="C66" t="s">
        <v>194</v>
      </c>
      <c r="D66" t="n">
        <v>2802.0</v>
      </c>
      <c r="E66" t="n">
        <v>755.0</v>
      </c>
      <c r="F66" t="n">
        <v>-65.0</v>
      </c>
      <c r="G66" t="n">
        <v>43.0</v>
      </c>
      <c r="H66" t="n">
        <v>0.18</v>
      </c>
      <c r="I66" t="n">
        <v>26.0</v>
      </c>
      <c r="J66" t="n">
        <v>0.11</v>
      </c>
      <c r="K66" t="n">
        <v>1.29</v>
      </c>
      <c r="L66" t="n">
        <v>2.06</v>
      </c>
      <c r="M66" t="n">
        <v>6.7</v>
      </c>
      <c r="N66" t="n">
        <v>106.0</v>
      </c>
      <c r="O66" t="n">
        <v>2.51</v>
      </c>
      <c r="P66" t="n">
        <v>4.1</v>
      </c>
      <c r="Q66" t="n">
        <v>2.0</v>
      </c>
      <c r="R66" t="n">
        <v>3.1</v>
      </c>
    </row>
    <row r="67">
      <c r="A67" t="s" s="63">
        <f>HYPERLINK("https://ct.wwsires.com/bull/7HO15520","BRANTLEY")</f>
        <v>195</v>
      </c>
      <c r="B67" t="s">
        <v>196</v>
      </c>
      <c r="C67" t="s">
        <v>197</v>
      </c>
      <c r="D67" t="n">
        <v>2818.0</v>
      </c>
      <c r="E67" t="n">
        <v>886.0</v>
      </c>
      <c r="F67" t="n">
        <v>1314.0</v>
      </c>
      <c r="G67" t="n">
        <v>79.0</v>
      </c>
      <c r="H67" t="n">
        <v>0.11</v>
      </c>
      <c r="I67" t="n">
        <v>56.0</v>
      </c>
      <c r="J67" t="n">
        <v>0.05</v>
      </c>
      <c r="K67" t="n">
        <v>0.92</v>
      </c>
      <c r="L67" t="n">
        <v>1.09</v>
      </c>
      <c r="M67" t="n">
        <v>5.4</v>
      </c>
      <c r="N67" t="n">
        <v>240.0</v>
      </c>
      <c r="O67" t="n">
        <v>2.73</v>
      </c>
      <c r="P67" t="n">
        <v>-1.1</v>
      </c>
      <c r="Q67" t="n">
        <v>2.3</v>
      </c>
      <c r="R67" t="n">
        <v>-2.5</v>
      </c>
    </row>
    <row r="68">
      <c r="A68" t="s" s="64">
        <f>HYPERLINK("https://ct.wwsires.com/bull/7HO14158","BRASS")</f>
        <v>198</v>
      </c>
      <c r="B68" t="s">
        <v>199</v>
      </c>
      <c r="C68" t="s">
        <v>128</v>
      </c>
      <c r="D68" t="n">
        <v>2706.0</v>
      </c>
      <c r="E68" t="n">
        <v>723.0</v>
      </c>
      <c r="F68" t="n">
        <v>1206.0</v>
      </c>
      <c r="G68" t="n">
        <v>73.0</v>
      </c>
      <c r="H68" t="n">
        <v>0.1</v>
      </c>
      <c r="I68" t="n">
        <v>40.0</v>
      </c>
      <c r="J68" t="n">
        <v>0.01</v>
      </c>
      <c r="K68" t="n">
        <v>1.37</v>
      </c>
      <c r="L68" t="n">
        <v>1.6</v>
      </c>
      <c r="M68" t="n">
        <v>4.9</v>
      </c>
      <c r="N68" t="n">
        <v>197.0</v>
      </c>
      <c r="O68" t="n">
        <v>2.58</v>
      </c>
      <c r="P68" t="n">
        <v>-2.2</v>
      </c>
      <c r="Q68" t="n">
        <v>2.6</v>
      </c>
      <c r="R68" t="n">
        <v>-3.8</v>
      </c>
    </row>
    <row r="69">
      <c r="A69" t="s" s="65">
        <f>HYPERLINK("https://ct.wwsires.com/bull/14HO14623","BRAWN")</f>
        <v>200</v>
      </c>
      <c r="B69" t="s">
        <v>201</v>
      </c>
      <c r="C69" t="s">
        <v>202</v>
      </c>
      <c r="D69" t="n">
        <v>2668.0</v>
      </c>
      <c r="E69" t="n">
        <v>519.0</v>
      </c>
      <c r="F69" t="n">
        <v>-132.0</v>
      </c>
      <c r="G69" t="n">
        <v>52.0</v>
      </c>
      <c r="H69" t="n">
        <v>0.22</v>
      </c>
      <c r="I69" t="n">
        <v>22.0</v>
      </c>
      <c r="J69" t="n">
        <v>0.1</v>
      </c>
      <c r="K69" t="n">
        <v>0.2</v>
      </c>
      <c r="L69" t="n">
        <v>2.02</v>
      </c>
      <c r="M69" t="n">
        <v>4.2</v>
      </c>
      <c r="N69" t="n">
        <v>118.0</v>
      </c>
      <c r="O69" t="n">
        <v>2.81</v>
      </c>
      <c r="P69" t="n">
        <v>2.8</v>
      </c>
      <c r="Q69" t="n">
        <v>1.8</v>
      </c>
      <c r="R69" t="n">
        <v>2.2</v>
      </c>
    </row>
    <row r="70">
      <c r="A70" t="s" s="66">
        <f>HYPERLINK("https://ct.wwsires.com/bull/14HO15461","BROADWAY")</f>
        <v>203</v>
      </c>
      <c r="B70" t="s">
        <v>204</v>
      </c>
      <c r="C70" t="s">
        <v>101</v>
      </c>
      <c r="D70" t="n">
        <v>2790.0</v>
      </c>
      <c r="E70" t="n">
        <v>961.0</v>
      </c>
      <c r="F70" t="n">
        <v>-44.0</v>
      </c>
      <c r="G70" t="n">
        <v>87.0</v>
      </c>
      <c r="H70" t="n">
        <v>0.35</v>
      </c>
      <c r="I70" t="n">
        <v>29.0</v>
      </c>
      <c r="J70" t="n">
        <v>0.12</v>
      </c>
      <c r="K70" t="n">
        <v>0.22</v>
      </c>
      <c r="L70" t="n">
        <v>1.31</v>
      </c>
      <c r="M70" t="n">
        <v>6.3</v>
      </c>
      <c r="N70" t="n">
        <v>192.0</v>
      </c>
      <c r="O70" t="n">
        <v>2.76</v>
      </c>
      <c r="P70" t="n">
        <v>1.1</v>
      </c>
      <c r="Q70" t="n">
        <v>1.7</v>
      </c>
      <c r="R70" t="n">
        <v>0.4</v>
      </c>
    </row>
    <row r="71">
      <c r="A71" t="s" s="67">
        <f>HYPERLINK("https://ct.wwsires.com/bull/7HO15297","BROCK")</f>
        <v>205</v>
      </c>
      <c r="B71" t="s">
        <v>206</v>
      </c>
      <c r="C71" t="s">
        <v>207</v>
      </c>
      <c r="D71" t="n">
        <v>2748.0</v>
      </c>
      <c r="E71" t="n">
        <v>1070.0</v>
      </c>
      <c r="F71" t="n">
        <v>2001.0</v>
      </c>
      <c r="G71" t="n">
        <v>61.0</v>
      </c>
      <c r="H71" t="n">
        <v>-0.06</v>
      </c>
      <c r="I71" t="n">
        <v>60.0</v>
      </c>
      <c r="J71" t="n">
        <v>-0.01</v>
      </c>
      <c r="K71" t="n">
        <v>0.88</v>
      </c>
      <c r="L71" t="n">
        <v>1.41</v>
      </c>
      <c r="M71" t="n">
        <v>5.8</v>
      </c>
      <c r="N71" t="n">
        <v>209.0</v>
      </c>
      <c r="O71" t="n">
        <v>2.68</v>
      </c>
      <c r="P71" t="n">
        <v>-1.2</v>
      </c>
      <c r="Q71" t="n">
        <v>1.8</v>
      </c>
      <c r="R71" t="n">
        <v>-2.5</v>
      </c>
    </row>
    <row r="72">
      <c r="A72" t="s" s="68">
        <f>HYPERLINK("https://ct.wwsires.com/bull/7HO15535","BUCKLE")</f>
        <v>208</v>
      </c>
      <c r="B72" t="s">
        <v>209</v>
      </c>
      <c r="C72" t="s">
        <v>210</v>
      </c>
      <c r="D72" t="n">
        <v>2916.0</v>
      </c>
      <c r="E72" t="n">
        <v>764.0</v>
      </c>
      <c r="F72" t="n">
        <v>1329.0</v>
      </c>
      <c r="G72" t="n">
        <v>98.0</v>
      </c>
      <c r="H72" t="n">
        <v>0.18</v>
      </c>
      <c r="I72" t="n">
        <v>65.0</v>
      </c>
      <c r="J72" t="n">
        <v>0.09</v>
      </c>
      <c r="K72" t="n">
        <v>1.25</v>
      </c>
      <c r="L72" t="n">
        <v>1.41</v>
      </c>
      <c r="M72" t="n">
        <v>3.7</v>
      </c>
      <c r="N72" t="n">
        <v>268.0</v>
      </c>
      <c r="O72" t="n">
        <v>2.78</v>
      </c>
      <c r="P72" t="n">
        <v>-0.1</v>
      </c>
      <c r="Q72" t="n">
        <v>1.8</v>
      </c>
      <c r="R72" t="n">
        <v>-0.8</v>
      </c>
    </row>
    <row r="73">
      <c r="A73" t="s" s="69">
        <f>HYPERLINK("https://ct.wwsires.com/bull/7HO15411","BUCKSHOT")</f>
        <v>211</v>
      </c>
      <c r="B73" t="s">
        <v>212</v>
      </c>
      <c r="C73" t="s">
        <v>213</v>
      </c>
      <c r="D73" t="n">
        <v>2956.0</v>
      </c>
      <c r="E73" t="n">
        <v>776.0</v>
      </c>
      <c r="F73" t="n">
        <v>822.0</v>
      </c>
      <c r="G73" t="n">
        <v>87.0</v>
      </c>
      <c r="H73" t="n">
        <v>0.21</v>
      </c>
      <c r="I73" t="n">
        <v>57.0</v>
      </c>
      <c r="J73" t="n">
        <v>0.12</v>
      </c>
      <c r="K73" t="n">
        <v>1.31</v>
      </c>
      <c r="L73" t="n">
        <v>1.72</v>
      </c>
      <c r="M73" t="n">
        <v>3.1</v>
      </c>
      <c r="N73" t="n">
        <v>219.0</v>
      </c>
      <c r="O73" t="n">
        <v>2.73</v>
      </c>
      <c r="P73" t="n">
        <v>2.0</v>
      </c>
      <c r="Q73" t="n">
        <v>2.1</v>
      </c>
      <c r="R73" t="n">
        <v>1.0</v>
      </c>
    </row>
    <row r="74">
      <c r="A74" t="s" s="70">
        <f>HYPERLINK("https://ct.wwsires.com/bull/14JE01810","BULWURX-P")</f>
        <v>214</v>
      </c>
      <c r="B74" t="s">
        <v>215</v>
      </c>
      <c r="C74" t="s">
        <v>216</v>
      </c>
      <c r="D74" t="n">
        <v>86.0</v>
      </c>
      <c r="E74" t="n">
        <v>592.0</v>
      </c>
      <c r="F74" t="n">
        <v>-151.0</v>
      </c>
      <c r="G74" t="n">
        <v>49.0</v>
      </c>
      <c r="H74" t="n">
        <v>0.29</v>
      </c>
      <c r="I74" t="n">
        <v>16.0</v>
      </c>
      <c r="J74" t="n">
        <v>0.11</v>
      </c>
      <c r="K74" t="n">
        <v>1.2</v>
      </c>
      <c r="L74" t="n">
        <v>18.8</v>
      </c>
      <c r="M74" t="n">
        <v>3.4</v>
      </c>
      <c r="N74" t="n">
        <v>0.0</v>
      </c>
      <c r="O74" t="n">
        <v>2.85</v>
      </c>
      <c r="P74" t="n">
        <v>0.0</v>
      </c>
      <c r="Q74" t="n">
        <v>0.0</v>
      </c>
      <c r="R74" t="n">
        <v>-3.0</v>
      </c>
    </row>
    <row r="75">
      <c r="A75" t="s" s="71">
        <f>HYPERLINK("https://ct.wwsires.com/bull/14HO15476","BURKE")</f>
        <v>217</v>
      </c>
      <c r="B75" t="s">
        <v>218</v>
      </c>
      <c r="C75" t="s">
        <v>219</v>
      </c>
      <c r="D75" t="n">
        <v>2751.0</v>
      </c>
      <c r="E75" t="n">
        <v>939.0</v>
      </c>
      <c r="F75" t="n">
        <v>654.0</v>
      </c>
      <c r="G75" t="n">
        <v>41.0</v>
      </c>
      <c r="H75" t="n">
        <v>0.06</v>
      </c>
      <c r="I75" t="n">
        <v>44.0</v>
      </c>
      <c r="J75" t="n">
        <v>0.09</v>
      </c>
      <c r="K75" t="n">
        <v>0.63</v>
      </c>
      <c r="L75" t="n">
        <v>1.57</v>
      </c>
      <c r="M75" t="n">
        <v>7.2</v>
      </c>
      <c r="N75" t="n">
        <v>148.0</v>
      </c>
      <c r="O75" t="n">
        <v>2.56</v>
      </c>
      <c r="P75" t="n">
        <v>1.9</v>
      </c>
      <c r="Q75" t="n">
        <v>1.4</v>
      </c>
      <c r="R75" t="n">
        <v>0.9</v>
      </c>
    </row>
    <row r="76">
      <c r="A76" t="s" s="72">
        <f>HYPERLINK("https://ct.wwsires.com/bull/7HO14039","CADE")</f>
        <v>220</v>
      </c>
      <c r="B76" t="s">
        <v>221</v>
      </c>
      <c r="C76" t="s">
        <v>222</v>
      </c>
      <c r="D76" t="n">
        <v>2628.0</v>
      </c>
      <c r="E76" t="n">
        <v>703.0</v>
      </c>
      <c r="F76" t="n">
        <v>106.0</v>
      </c>
      <c r="G76" t="n">
        <v>73.0</v>
      </c>
      <c r="H76" t="n">
        <v>0.27</v>
      </c>
      <c r="I76" t="n">
        <v>38.0</v>
      </c>
      <c r="J76" t="n">
        <v>0.14</v>
      </c>
      <c r="K76" t="n">
        <v>0.09</v>
      </c>
      <c r="L76" t="n">
        <v>0.51</v>
      </c>
      <c r="M76" t="n">
        <v>3.0</v>
      </c>
      <c r="N76" t="n">
        <v>166.0</v>
      </c>
      <c r="O76" t="n">
        <v>2.92</v>
      </c>
      <c r="P76" t="n">
        <v>0.2</v>
      </c>
      <c r="Q76" t="n">
        <v>1.9</v>
      </c>
      <c r="R76" t="n">
        <v>0.1</v>
      </c>
    </row>
    <row r="77">
      <c r="A77" t="s" s="73">
        <f>HYPERLINK("https://ct.wwsires.com/bull/7HO15634","CADILLAC")</f>
        <v>223</v>
      </c>
      <c r="B77" t="s">
        <v>224</v>
      </c>
      <c r="C77" t="s">
        <v>225</v>
      </c>
      <c r="D77" t="n">
        <v>2588.0</v>
      </c>
      <c r="E77" t="n">
        <v>62.0</v>
      </c>
      <c r="F77" t="n">
        <v>1072.0</v>
      </c>
      <c r="G77" t="n">
        <v>50.0</v>
      </c>
      <c r="H77" t="n">
        <v>0.03</v>
      </c>
      <c r="I77" t="n">
        <v>32.0</v>
      </c>
      <c r="J77" t="n">
        <v>-0.01</v>
      </c>
      <c r="K77" t="n">
        <v>3.05</v>
      </c>
      <c r="L77" t="n">
        <v>2.52</v>
      </c>
      <c r="M77" t="n">
        <v>1.5</v>
      </c>
      <c r="N77" t="n">
        <v>125.0</v>
      </c>
      <c r="O77" t="n">
        <v>3.02</v>
      </c>
      <c r="P77" t="n">
        <v>-1.0</v>
      </c>
      <c r="Q77" t="n">
        <v>2.4</v>
      </c>
      <c r="R77" t="n">
        <v>-1.1</v>
      </c>
    </row>
    <row r="78">
      <c r="A78" t="s" s="74">
        <f>HYPERLINK("https://ct.wwsires.com/bull/7HO14887","CAIN")</f>
        <v>226</v>
      </c>
      <c r="B78" t="s">
        <v>227</v>
      </c>
      <c r="C78" t="s">
        <v>228</v>
      </c>
      <c r="D78" t="n">
        <v>2862.0</v>
      </c>
      <c r="E78" t="n">
        <v>667.0</v>
      </c>
      <c r="F78" t="n">
        <v>1457.0</v>
      </c>
      <c r="G78" t="n">
        <v>105.0</v>
      </c>
      <c r="H78" t="n">
        <v>0.18</v>
      </c>
      <c r="I78" t="n">
        <v>67.0</v>
      </c>
      <c r="J78" t="n">
        <v>0.08</v>
      </c>
      <c r="K78" t="n">
        <v>0.76</v>
      </c>
      <c r="L78" t="n">
        <v>0.47</v>
      </c>
      <c r="M78" t="n">
        <v>2.5</v>
      </c>
      <c r="N78" t="n">
        <v>275.0</v>
      </c>
      <c r="O78" t="n">
        <v>2.6</v>
      </c>
      <c r="P78" t="n">
        <v>-1.3</v>
      </c>
      <c r="Q78" t="n">
        <v>2.3</v>
      </c>
      <c r="R78" t="n">
        <v>-2.5</v>
      </c>
    </row>
    <row r="79">
      <c r="A79" t="s" s="75">
        <f>HYPERLINK("https://ct.wwsires.com/bull/14HO15143","CAJUN")</f>
        <v>229</v>
      </c>
      <c r="B79" t="s">
        <v>230</v>
      </c>
      <c r="C79" t="s">
        <v>134</v>
      </c>
      <c r="D79" t="n">
        <v>2695.0</v>
      </c>
      <c r="E79" t="n">
        <v>1025.0</v>
      </c>
      <c r="F79" t="n">
        <v>1118.0</v>
      </c>
      <c r="G79" t="n">
        <v>83.0</v>
      </c>
      <c r="H79" t="n">
        <v>0.15</v>
      </c>
      <c r="I79" t="n">
        <v>47.0</v>
      </c>
      <c r="J79" t="n">
        <v>0.04</v>
      </c>
      <c r="K79" t="n">
        <v>0.25</v>
      </c>
      <c r="L79" t="n">
        <v>0.37</v>
      </c>
      <c r="M79" t="n">
        <v>4.3</v>
      </c>
      <c r="N79" t="n">
        <v>250.0</v>
      </c>
      <c r="O79" t="n">
        <v>2.76</v>
      </c>
      <c r="P79" t="n">
        <v>-1.0</v>
      </c>
      <c r="Q79" t="n">
        <v>1.8</v>
      </c>
      <c r="R79" t="n">
        <v>-2.1</v>
      </c>
    </row>
    <row r="80">
      <c r="A80" t="s" s="76">
        <f>HYPERLINK("https://ct.wwsires.com/bull/7JE01787","CALIBAN")</f>
        <v>231</v>
      </c>
      <c r="B80" t="s">
        <v>232</v>
      </c>
      <c r="C80" t="s">
        <v>233</v>
      </c>
      <c r="D80" t="n">
        <v>74.0</v>
      </c>
      <c r="E80" t="n">
        <v>497.0</v>
      </c>
      <c r="F80" t="n">
        <v>312.0</v>
      </c>
      <c r="G80" t="n">
        <v>17.0</v>
      </c>
      <c r="H80" t="n">
        <v>0.01</v>
      </c>
      <c r="I80" t="n">
        <v>18.0</v>
      </c>
      <c r="J80" t="n">
        <v>0.03</v>
      </c>
      <c r="K80" t="n">
        <v>0.6</v>
      </c>
      <c r="L80" t="n">
        <v>17.6</v>
      </c>
      <c r="M80" t="n">
        <v>3.2</v>
      </c>
      <c r="N80" t="n">
        <v>0.0</v>
      </c>
      <c r="O80" t="n">
        <v>2.93</v>
      </c>
      <c r="P80" t="n">
        <v>0.0</v>
      </c>
      <c r="Q80" t="n">
        <v>0.0</v>
      </c>
      <c r="R80" t="n">
        <v>-0.1</v>
      </c>
    </row>
    <row r="81">
      <c r="A81" t="s" s="77">
        <f>HYPERLINK("https://ct.wwsires.com/bull/7HO15669","CALIENTE")</f>
        <v>234</v>
      </c>
      <c r="B81" t="s">
        <v>235</v>
      </c>
      <c r="C81" t="s">
        <v>236</v>
      </c>
      <c r="D81" t="n">
        <v>2638.0</v>
      </c>
      <c r="E81" t="n">
        <v>606.0</v>
      </c>
      <c r="F81" t="n">
        <v>50.0</v>
      </c>
      <c r="G81" t="n">
        <v>69.0</v>
      </c>
      <c r="H81" t="n">
        <v>0.26</v>
      </c>
      <c r="I81" t="n">
        <v>31.0</v>
      </c>
      <c r="J81" t="n">
        <v>0.11</v>
      </c>
      <c r="K81" t="n">
        <v>0.49</v>
      </c>
      <c r="L81" t="n">
        <v>1.25</v>
      </c>
      <c r="M81" t="n">
        <v>2.7</v>
      </c>
      <c r="N81" t="n">
        <v>186.0</v>
      </c>
      <c r="O81" t="n">
        <v>2.81</v>
      </c>
      <c r="P81" t="n">
        <v>1.5</v>
      </c>
      <c r="Q81" t="n">
        <v>2.1</v>
      </c>
      <c r="R81" t="n">
        <v>0.9</v>
      </c>
    </row>
    <row r="82">
      <c r="A82" t="s" s="78">
        <f>HYPERLINK("https://ct.wwsires.com/bull/7HO15287","CAMPBELL")</f>
        <v>237</v>
      </c>
      <c r="B82" t="s">
        <v>238</v>
      </c>
      <c r="C82" t="s">
        <v>239</v>
      </c>
      <c r="D82" t="n">
        <v>2775.0</v>
      </c>
      <c r="E82" t="n">
        <v>919.0</v>
      </c>
      <c r="F82" t="n">
        <v>1041.0</v>
      </c>
      <c r="G82" t="n">
        <v>112.0</v>
      </c>
      <c r="H82" t="n">
        <v>0.27</v>
      </c>
      <c r="I82" t="n">
        <v>36.0</v>
      </c>
      <c r="J82" t="n">
        <v>0.01</v>
      </c>
      <c r="K82" t="n">
        <v>0.66</v>
      </c>
      <c r="L82" t="n">
        <v>0.56</v>
      </c>
      <c r="M82" t="n">
        <v>3.9</v>
      </c>
      <c r="N82" t="n">
        <v>236.0</v>
      </c>
      <c r="O82" t="n">
        <v>2.84</v>
      </c>
      <c r="P82" t="n">
        <v>-1.0</v>
      </c>
      <c r="Q82" t="n">
        <v>2.0</v>
      </c>
      <c r="R82" t="n">
        <v>-1.7</v>
      </c>
    </row>
    <row r="83">
      <c r="A83" t="s" s="79">
        <f>HYPERLINK("https://ct.wwsires.com/bull/250JE01793","CANDYMAN")</f>
        <v>240</v>
      </c>
      <c r="B83" t="s">
        <v>241</v>
      </c>
      <c r="C83" t="s">
        <v>242</v>
      </c>
      <c r="D83" t="n">
        <v>3.0</v>
      </c>
      <c r="E83" t="n">
        <v>40.0</v>
      </c>
      <c r="F83" t="n">
        <v>357.0</v>
      </c>
      <c r="G83" t="n">
        <v>-10.0</v>
      </c>
      <c r="H83" t="n">
        <v>-0.14</v>
      </c>
      <c r="I83" t="n">
        <v>7.0</v>
      </c>
      <c r="J83" t="n">
        <v>-0.03</v>
      </c>
      <c r="K83" t="n">
        <v>2.1</v>
      </c>
      <c r="L83" t="n">
        <v>20.3</v>
      </c>
      <c r="M83" t="n">
        <v>0.7</v>
      </c>
      <c r="N83" t="n">
        <v>0.0</v>
      </c>
      <c r="O83" t="n">
        <v>2.92</v>
      </c>
      <c r="P83" t="n">
        <v>0.0</v>
      </c>
      <c r="Q83" t="n">
        <v>0.0</v>
      </c>
      <c r="R83" t="n">
        <v>-2.7</v>
      </c>
    </row>
    <row r="84">
      <c r="A84" t="s" s="80">
        <f>HYPERLINK("https://ct.wwsires.com/bull/7HO12886","CANNON")</f>
        <v>243</v>
      </c>
      <c r="B84" t="s">
        <v>244</v>
      </c>
      <c r="C84" t="s">
        <v>245</v>
      </c>
      <c r="D84" t="n">
        <v>2685.0</v>
      </c>
      <c r="E84" t="n">
        <v>580.0</v>
      </c>
      <c r="F84" t="n">
        <v>1074.0</v>
      </c>
      <c r="G84" t="n">
        <v>83.0</v>
      </c>
      <c r="H84" t="n">
        <v>0.16</v>
      </c>
      <c r="I84" t="n">
        <v>38.0</v>
      </c>
      <c r="J84" t="n">
        <v>0.02</v>
      </c>
      <c r="K84" t="n">
        <v>1.07</v>
      </c>
      <c r="L84" t="n">
        <v>1.76</v>
      </c>
      <c r="M84" t="n">
        <v>2.1</v>
      </c>
      <c r="N84" t="n">
        <v>196.0</v>
      </c>
      <c r="O84" t="n">
        <v>2.91</v>
      </c>
      <c r="P84" t="n">
        <v>0.5</v>
      </c>
      <c r="Q84" t="n">
        <v>2.0</v>
      </c>
      <c r="R84" t="n">
        <v>-0.3</v>
      </c>
    </row>
    <row r="85">
      <c r="A85" t="s" s="81">
        <f>HYPERLINK("https://ct.wwsires.com/bull/14HO14583","CANNONBALL")</f>
        <v>246</v>
      </c>
      <c r="B85" t="s">
        <v>247</v>
      </c>
      <c r="C85" t="s">
        <v>248</v>
      </c>
      <c r="D85" t="n">
        <v>2602.0</v>
      </c>
      <c r="E85" t="n">
        <v>728.0</v>
      </c>
      <c r="F85" t="n">
        <v>-153.0</v>
      </c>
      <c r="G85" t="n">
        <v>55.0</v>
      </c>
      <c r="H85" t="n">
        <v>0.24</v>
      </c>
      <c r="I85" t="n">
        <v>17.0</v>
      </c>
      <c r="J85" t="n">
        <v>0.09</v>
      </c>
      <c r="K85" t="n">
        <v>1.66</v>
      </c>
      <c r="L85" t="n">
        <v>1.39</v>
      </c>
      <c r="M85" t="n">
        <v>4.1</v>
      </c>
      <c r="N85" t="n">
        <v>116.0</v>
      </c>
      <c r="O85" t="n">
        <v>2.54</v>
      </c>
      <c r="P85" t="n">
        <v>-0.2</v>
      </c>
      <c r="Q85" t="n">
        <v>1.8</v>
      </c>
      <c r="R85" t="n">
        <v>-0.6</v>
      </c>
    </row>
    <row r="86">
      <c r="A86" t="s" s="82">
        <f>HYPERLINK("https://ct.wwsires.com/bull/250HO15217","CAPONE")</f>
        <v>249</v>
      </c>
      <c r="B86" t="s">
        <v>250</v>
      </c>
      <c r="C86" t="s">
        <v>251</v>
      </c>
      <c r="D86" t="n">
        <v>2831.0</v>
      </c>
      <c r="E86" t="n">
        <v>839.0</v>
      </c>
      <c r="F86" t="n">
        <v>1787.0</v>
      </c>
      <c r="G86" t="n">
        <v>68.0</v>
      </c>
      <c r="H86" t="n">
        <v>0.0</v>
      </c>
      <c r="I86" t="n">
        <v>72.0</v>
      </c>
      <c r="J86" t="n">
        <v>0.06</v>
      </c>
      <c r="K86" t="n">
        <v>1.74</v>
      </c>
      <c r="L86" t="n">
        <v>1.48</v>
      </c>
      <c r="M86" t="n">
        <v>3.3</v>
      </c>
      <c r="N86" t="n">
        <v>239.0</v>
      </c>
      <c r="O86" t="n">
        <v>2.96</v>
      </c>
      <c r="P86" t="n">
        <v>-0.8</v>
      </c>
      <c r="Q86" t="n">
        <v>2.0</v>
      </c>
      <c r="R86" t="n">
        <v>-1.4</v>
      </c>
    </row>
    <row r="87">
      <c r="A87" t="s" s="83">
        <f>HYPERLINK("https://ct.wwsires.com/bull/250HO15156","CAPTIVATING")</f>
        <v>252</v>
      </c>
      <c r="B87" t="s">
        <v>253</v>
      </c>
      <c r="C87" t="s">
        <v>254</v>
      </c>
      <c r="D87" t="n">
        <v>2833.0</v>
      </c>
      <c r="E87" t="n">
        <v>1013.0</v>
      </c>
      <c r="F87" t="n">
        <v>1306.0</v>
      </c>
      <c r="G87" t="n">
        <v>95.0</v>
      </c>
      <c r="H87" t="n">
        <v>0.17</v>
      </c>
      <c r="I87" t="n">
        <v>58.0</v>
      </c>
      <c r="J87" t="n">
        <v>0.06</v>
      </c>
      <c r="K87" t="n">
        <v>1.45</v>
      </c>
      <c r="L87" t="n">
        <v>0.87</v>
      </c>
      <c r="M87" t="n">
        <v>1.6</v>
      </c>
      <c r="N87" t="n">
        <v>252.0</v>
      </c>
      <c r="O87" t="n">
        <v>2.85</v>
      </c>
      <c r="P87" t="n">
        <v>-0.7</v>
      </c>
      <c r="Q87" t="n">
        <v>2.1</v>
      </c>
      <c r="R87" t="n">
        <v>-1.3</v>
      </c>
    </row>
    <row r="88">
      <c r="A88" t="s" s="84">
        <f>HYPERLINK("https://ct.wwsires.com/bull/7JE01882","CARBINE")</f>
        <v>255</v>
      </c>
      <c r="B88" t="s">
        <v>256</v>
      </c>
      <c r="C88" t="s">
        <v>257</v>
      </c>
      <c r="D88" t="n">
        <v>95.0</v>
      </c>
      <c r="E88" t="n">
        <v>455.0</v>
      </c>
      <c r="F88" t="n">
        <v>-272.0</v>
      </c>
      <c r="G88" t="n">
        <v>9.0</v>
      </c>
      <c r="H88" t="n">
        <v>0.12</v>
      </c>
      <c r="I88" t="n">
        <v>-4.0</v>
      </c>
      <c r="J88" t="n">
        <v>0.03</v>
      </c>
      <c r="K88" t="n">
        <v>1.4</v>
      </c>
      <c r="L88" t="n">
        <v>21.3</v>
      </c>
      <c r="M88" t="n">
        <v>5.5</v>
      </c>
      <c r="N88" t="n">
        <v>0.0</v>
      </c>
      <c r="O88" t="n">
        <v>2.75</v>
      </c>
      <c r="P88" t="n">
        <v>0.0</v>
      </c>
      <c r="Q88" t="n">
        <v>0.0</v>
      </c>
      <c r="R88" t="n">
        <v>1.8</v>
      </c>
    </row>
    <row r="89">
      <c r="A89" t="s" s="85">
        <f>HYPERLINK("https://ct.wwsires.com/bull/14JE00725","CASINO")</f>
        <v>258</v>
      </c>
      <c r="B89" t="s">
        <v>259</v>
      </c>
      <c r="C89" t="s">
        <v>260</v>
      </c>
      <c r="D89" t="n">
        <v>34.0</v>
      </c>
      <c r="E89" t="n">
        <v>154.0</v>
      </c>
      <c r="F89" t="n">
        <v>-357.0</v>
      </c>
      <c r="G89" t="n">
        <v>-5.0</v>
      </c>
      <c r="H89" t="n">
        <v>0.07</v>
      </c>
      <c r="I89" t="n">
        <v>9.0</v>
      </c>
      <c r="J89" t="n">
        <v>0.12</v>
      </c>
      <c r="K89" t="n">
        <v>2.0</v>
      </c>
      <c r="L89" t="n">
        <v>18.4</v>
      </c>
      <c r="M89" t="n">
        <v>2.2</v>
      </c>
      <c r="N89" t="n">
        <v>0.0</v>
      </c>
      <c r="O89" t="n">
        <v>3.1</v>
      </c>
      <c r="P89" t="n">
        <v>0.0</v>
      </c>
      <c r="Q89" t="n">
        <v>0.0</v>
      </c>
      <c r="R89" t="n">
        <v>-0.2</v>
      </c>
    </row>
    <row r="90">
      <c r="A90" t="s" s="86">
        <f>HYPERLINK("https://ct.wwsires.com/bull/550HO13743","CASPER")</f>
        <v>261</v>
      </c>
      <c r="B90" t="s">
        <v>262</v>
      </c>
      <c r="C90" t="s">
        <v>263</v>
      </c>
      <c r="D90" t="n">
        <v>2547.0</v>
      </c>
      <c r="E90" t="n">
        <v>535.0</v>
      </c>
      <c r="F90" t="n">
        <v>569.0</v>
      </c>
      <c r="G90" t="n">
        <v>21.0</v>
      </c>
      <c r="H90" t="n">
        <v>0.0</v>
      </c>
      <c r="I90" t="n">
        <v>33.0</v>
      </c>
      <c r="J90" t="n">
        <v>0.06</v>
      </c>
      <c r="K90" t="n">
        <v>2.07</v>
      </c>
      <c r="L90" t="n">
        <v>2.79</v>
      </c>
      <c r="M90" t="n">
        <v>2.0</v>
      </c>
      <c r="N90" t="n">
        <v>91.0</v>
      </c>
      <c r="O90" t="n">
        <v>2.73</v>
      </c>
      <c r="P90" t="n">
        <v>0.3</v>
      </c>
      <c r="Q90" t="n">
        <v>2.2</v>
      </c>
      <c r="R90" t="n">
        <v>0.6</v>
      </c>
    </row>
    <row r="91">
      <c r="A91" t="s" s="87">
        <f>HYPERLINK("https://ct.wwsires.com/bull/14JE01762","CASTRO")</f>
        <v>264</v>
      </c>
      <c r="B91" t="s">
        <v>265</v>
      </c>
      <c r="C91" t="s">
        <v>266</v>
      </c>
      <c r="D91" t="n">
        <v>85.0</v>
      </c>
      <c r="E91" t="n">
        <v>570.0</v>
      </c>
      <c r="F91" t="n">
        <v>967.0</v>
      </c>
      <c r="G91" t="n">
        <v>36.0</v>
      </c>
      <c r="H91" t="n">
        <v>-0.06</v>
      </c>
      <c r="I91" t="n">
        <v>29.0</v>
      </c>
      <c r="J91" t="n">
        <v>-0.03</v>
      </c>
      <c r="K91" t="n">
        <v>1.6</v>
      </c>
      <c r="L91" t="n">
        <v>16.5</v>
      </c>
      <c r="M91" t="n">
        <v>4.1</v>
      </c>
      <c r="N91" t="n">
        <v>0.0</v>
      </c>
      <c r="O91" t="n">
        <v>2.99</v>
      </c>
      <c r="P91" t="n">
        <v>0.0</v>
      </c>
      <c r="Q91" t="n">
        <v>0.0</v>
      </c>
      <c r="R91" t="n">
        <v>-2.9</v>
      </c>
    </row>
    <row r="92">
      <c r="A92" t="s" s="88">
        <f>HYPERLINK("https://ct.wwsires.com/bull/250HO15211","CAVIAR")</f>
        <v>267</v>
      </c>
      <c r="B92" t="s">
        <v>268</v>
      </c>
      <c r="C92" t="s">
        <v>269</v>
      </c>
      <c r="D92" t="n">
        <v>2942.0</v>
      </c>
      <c r="E92" t="n">
        <v>1062.0</v>
      </c>
      <c r="F92" t="n">
        <v>1187.0</v>
      </c>
      <c r="G92" t="n">
        <v>113.0</v>
      </c>
      <c r="H92" t="n">
        <v>0.25</v>
      </c>
      <c r="I92" t="n">
        <v>45.0</v>
      </c>
      <c r="J92" t="n">
        <v>0.03</v>
      </c>
      <c r="K92" t="n">
        <v>1.29</v>
      </c>
      <c r="L92" t="n">
        <v>1.19</v>
      </c>
      <c r="M92" t="n">
        <v>4.9</v>
      </c>
      <c r="N92" t="n">
        <v>298.0</v>
      </c>
      <c r="O92" t="n">
        <v>2.79</v>
      </c>
      <c r="P92" t="n">
        <v>-0.1</v>
      </c>
      <c r="Q92" t="n">
        <v>2.5</v>
      </c>
      <c r="R92" t="n">
        <v>-1.7</v>
      </c>
    </row>
    <row r="93">
      <c r="A93" t="s" s="89">
        <f>HYPERLINK("https://ct.wwsires.com/bull/250HO15216","CHARLESTON")</f>
        <v>270</v>
      </c>
      <c r="B93" t="s">
        <v>271</v>
      </c>
      <c r="C93" t="s">
        <v>272</v>
      </c>
      <c r="D93" t="n">
        <v>2835.0</v>
      </c>
      <c r="E93" t="n">
        <v>706.0</v>
      </c>
      <c r="F93" t="n">
        <v>1721.0</v>
      </c>
      <c r="G93" t="n">
        <v>61.0</v>
      </c>
      <c r="H93" t="n">
        <v>-0.02</v>
      </c>
      <c r="I93" t="n">
        <v>61.0</v>
      </c>
      <c r="J93" t="n">
        <v>0.02</v>
      </c>
      <c r="K93" t="n">
        <v>1.86</v>
      </c>
      <c r="L93" t="n">
        <v>1.87</v>
      </c>
      <c r="M93" t="n">
        <v>4.2</v>
      </c>
      <c r="N93" t="n">
        <v>191.0</v>
      </c>
      <c r="O93" t="n">
        <v>2.75</v>
      </c>
      <c r="P93" t="n">
        <v>0.9</v>
      </c>
      <c r="Q93" t="n">
        <v>2.3</v>
      </c>
      <c r="R93" t="n">
        <v>-1.1</v>
      </c>
    </row>
    <row r="94">
      <c r="A94" t="s" s="90">
        <f>HYPERLINK("https://ct.wwsires.com/bull/250HO14911","CHARM")</f>
        <v>273</v>
      </c>
      <c r="B94" t="s">
        <v>274</v>
      </c>
      <c r="C94" t="s">
        <v>275</v>
      </c>
      <c r="D94" t="n">
        <v>2727.0</v>
      </c>
      <c r="E94" t="n">
        <v>366.0</v>
      </c>
      <c r="F94" t="n">
        <v>1426.0</v>
      </c>
      <c r="G94" t="n">
        <v>100.0</v>
      </c>
      <c r="H94" t="n">
        <v>0.17</v>
      </c>
      <c r="I94" t="n">
        <v>55.0</v>
      </c>
      <c r="J94" t="n">
        <v>0.04</v>
      </c>
      <c r="K94" t="n">
        <v>1.73</v>
      </c>
      <c r="L94" t="n">
        <v>1.17</v>
      </c>
      <c r="M94" t="n">
        <v>-0.8</v>
      </c>
      <c r="N94" t="n">
        <v>245.0</v>
      </c>
      <c r="O94" t="n">
        <v>3.06</v>
      </c>
      <c r="P94" t="n">
        <v>-1.2</v>
      </c>
      <c r="Q94" t="n">
        <v>2.2</v>
      </c>
      <c r="R94" t="n">
        <v>-3.1</v>
      </c>
    </row>
    <row r="95">
      <c r="A95" t="s" s="91">
        <f>HYPERLINK("https://ct.wwsires.com/bull/614HO14906","CHAS")</f>
        <v>276</v>
      </c>
      <c r="B95" t="s">
        <v>277</v>
      </c>
      <c r="C95" t="s">
        <v>278</v>
      </c>
      <c r="D95" t="n">
        <v>2772.0</v>
      </c>
      <c r="E95" t="n">
        <v>1036.0</v>
      </c>
      <c r="F95" t="n">
        <v>671.0</v>
      </c>
      <c r="G95" t="n">
        <v>80.0</v>
      </c>
      <c r="H95" t="n">
        <v>0.21</v>
      </c>
      <c r="I95" t="n">
        <v>40.0</v>
      </c>
      <c r="J95" t="n">
        <v>0.07</v>
      </c>
      <c r="K95" t="n">
        <v>0.71</v>
      </c>
      <c r="L95" t="n">
        <v>1.64</v>
      </c>
      <c r="M95" t="n">
        <v>4.5</v>
      </c>
      <c r="N95" t="n">
        <v>212.0</v>
      </c>
      <c r="O95" t="n">
        <v>2.62</v>
      </c>
      <c r="P95" t="n">
        <v>-0.4</v>
      </c>
      <c r="Q95" t="n">
        <v>2.1</v>
      </c>
      <c r="R95" t="n">
        <v>-1.8</v>
      </c>
    </row>
    <row r="96">
      <c r="A96" t="s" s="92">
        <f>HYPERLINK("https://ct.wwsires.com/bull/14HO15005","CHASKA")</f>
        <v>279</v>
      </c>
      <c r="B96" t="s">
        <v>280</v>
      </c>
      <c r="C96" t="s">
        <v>281</v>
      </c>
      <c r="D96" t="n">
        <v>2690.0</v>
      </c>
      <c r="E96" t="n">
        <v>824.0</v>
      </c>
      <c r="F96" t="n">
        <v>604.0</v>
      </c>
      <c r="G96" t="n">
        <v>73.0</v>
      </c>
      <c r="H96" t="n">
        <v>0.19</v>
      </c>
      <c r="I96" t="n">
        <v>44.0</v>
      </c>
      <c r="J96" t="n">
        <v>0.1</v>
      </c>
      <c r="K96" t="n">
        <v>1.0</v>
      </c>
      <c r="L96" t="n">
        <v>1.07</v>
      </c>
      <c r="M96" t="n">
        <v>3.6</v>
      </c>
      <c r="N96" t="n">
        <v>182.0</v>
      </c>
      <c r="O96" t="n">
        <v>2.98</v>
      </c>
      <c r="P96" t="n">
        <v>0.1</v>
      </c>
      <c r="Q96" t="n">
        <v>1.8</v>
      </c>
      <c r="R96" t="n">
        <v>-0.6</v>
      </c>
    </row>
    <row r="97">
      <c r="A97" t="s" s="93">
        <f>HYPERLINK("https://ct.wwsires.com/bull/14JE01896","CHECKERS {6}")</f>
        <v>282</v>
      </c>
      <c r="B97" t="s">
        <v>283</v>
      </c>
      <c r="C97" t="s">
        <v>284</v>
      </c>
      <c r="D97" t="n">
        <v>84.0</v>
      </c>
      <c r="E97" t="n">
        <v>549.0</v>
      </c>
      <c r="F97" t="n">
        <v>551.0</v>
      </c>
      <c r="G97" t="n">
        <v>26.0</v>
      </c>
      <c r="H97" t="n">
        <v>-0.01</v>
      </c>
      <c r="I97" t="n">
        <v>29.0</v>
      </c>
      <c r="J97" t="n">
        <v>0.04</v>
      </c>
      <c r="K97" t="n">
        <v>1.1</v>
      </c>
      <c r="L97" t="n">
        <v>18.1</v>
      </c>
      <c r="M97" t="n">
        <v>3.1</v>
      </c>
      <c r="N97" t="n">
        <v>0.0</v>
      </c>
      <c r="O97" t="n">
        <v>3.05</v>
      </c>
      <c r="P97" t="n">
        <v>0.0</v>
      </c>
      <c r="Q97" t="n">
        <v>0.0</v>
      </c>
      <c r="R97" t="n">
        <v>-0.9</v>
      </c>
    </row>
    <row r="98">
      <c r="A98" t="s" s="94">
        <f>HYPERLINK("https://ct.wwsires.com/bull/6GU00116","CHECKMATE")</f>
        <v>285</v>
      </c>
      <c r="B98" t="s">
        <v>286</v>
      </c>
      <c r="C98" t="s">
        <v>287</v>
      </c>
      <c r="D98" t="n">
        <v>90.0</v>
      </c>
      <c r="E98" t="n">
        <v>0.0</v>
      </c>
      <c r="F98" t="n">
        <v>692.0</v>
      </c>
      <c r="G98" t="n">
        <v>18.0</v>
      </c>
      <c r="H98" t="n">
        <v>-0.08</v>
      </c>
      <c r="I98" t="n">
        <v>28.0</v>
      </c>
      <c r="J98" t="n">
        <v>0.03</v>
      </c>
      <c r="K98" t="n">
        <v>0.3</v>
      </c>
      <c r="L98" t="n">
        <v>0.5</v>
      </c>
      <c r="M98" t="n">
        <v>3.7</v>
      </c>
      <c r="N98" t="n">
        <v>0.0</v>
      </c>
      <c r="O98" t="n">
        <v>2.89</v>
      </c>
      <c r="P98" t="n">
        <v>0.0</v>
      </c>
      <c r="Q98" t="n">
        <v>0.0</v>
      </c>
      <c r="R98" t="n">
        <v>1.1</v>
      </c>
    </row>
    <row r="99">
      <c r="A99" t="s" s="95">
        <f>HYPERLINK("https://ct.wwsires.com/bull/14HO15312","CHEESE")</f>
        <v>288</v>
      </c>
      <c r="B99" t="s">
        <v>289</v>
      </c>
      <c r="C99" t="s">
        <v>290</v>
      </c>
      <c r="D99" t="n">
        <v>2798.0</v>
      </c>
      <c r="E99" t="n">
        <v>787.0</v>
      </c>
      <c r="F99" t="n">
        <v>-26.0</v>
      </c>
      <c r="G99" t="n">
        <v>84.0</v>
      </c>
      <c r="H99" t="n">
        <v>0.33</v>
      </c>
      <c r="I99" t="n">
        <v>37.0</v>
      </c>
      <c r="J99" t="n">
        <v>0.15</v>
      </c>
      <c r="K99" t="n">
        <v>-0.03</v>
      </c>
      <c r="L99" t="n">
        <v>1.09</v>
      </c>
      <c r="M99" t="n">
        <v>5.4</v>
      </c>
      <c r="N99" t="n">
        <v>215.0</v>
      </c>
      <c r="O99" t="n">
        <v>2.8</v>
      </c>
      <c r="P99" t="n">
        <v>2.5</v>
      </c>
      <c r="Q99" t="n">
        <v>2.0</v>
      </c>
      <c r="R99" t="n">
        <v>1.6</v>
      </c>
    </row>
    <row r="100">
      <c r="A100" t="s" s="96">
        <f>HYPERLINK("https://ct.wwsires.com/bull/7JE05004","CHROME")</f>
        <v>291</v>
      </c>
      <c r="B100" t="s">
        <v>292</v>
      </c>
      <c r="C100" t="s">
        <v>293</v>
      </c>
      <c r="D100" t="n">
        <v>62.0</v>
      </c>
      <c r="E100" t="n">
        <v>265.0</v>
      </c>
      <c r="F100" t="n">
        <v>502.0</v>
      </c>
      <c r="G100" t="n">
        <v>26.0</v>
      </c>
      <c r="H100" t="n">
        <v>0.01</v>
      </c>
      <c r="I100" t="n">
        <v>14.0</v>
      </c>
      <c r="J100" t="n">
        <v>-0.02</v>
      </c>
      <c r="K100" t="n">
        <v>2.0</v>
      </c>
      <c r="L100" t="n">
        <v>17.7</v>
      </c>
      <c r="M100" t="n">
        <v>1.6</v>
      </c>
      <c r="N100" t="n">
        <v>0.0</v>
      </c>
      <c r="O100" t="n">
        <v>2.9</v>
      </c>
      <c r="P100" t="n">
        <v>0.0</v>
      </c>
      <c r="Q100" t="n">
        <v>0.0</v>
      </c>
      <c r="R100" t="n">
        <v>-0.8</v>
      </c>
    </row>
    <row r="101">
      <c r="A101" t="s" s="97">
        <f>HYPERLINK("https://ct.wwsires.com/bull/7JE05052","CLOSER")</f>
        <v>294</v>
      </c>
      <c r="B101" t="s">
        <v>295</v>
      </c>
      <c r="C101" t="s">
        <v>296</v>
      </c>
      <c r="D101" t="n">
        <v>36.0</v>
      </c>
      <c r="E101" t="n">
        <v>299.0</v>
      </c>
      <c r="F101" t="n">
        <v>58.0</v>
      </c>
      <c r="G101" t="n">
        <v>-10.0</v>
      </c>
      <c r="H101" t="n">
        <v>-0.07</v>
      </c>
      <c r="I101" t="n">
        <v>1.0</v>
      </c>
      <c r="J101" t="n">
        <v>-0.01</v>
      </c>
      <c r="K101" t="n">
        <v>0.3</v>
      </c>
      <c r="L101" t="n">
        <v>10.4</v>
      </c>
      <c r="M101" t="n">
        <v>2.4</v>
      </c>
      <c r="N101" t="n">
        <v>0.0</v>
      </c>
      <c r="O101" t="n">
        <v>2.88</v>
      </c>
      <c r="P101" t="n">
        <v>0.0</v>
      </c>
      <c r="Q101" t="n">
        <v>0.0</v>
      </c>
      <c r="R101" t="n">
        <v>2.7</v>
      </c>
    </row>
    <row r="102">
      <c r="A102" t="s" s="98">
        <f>HYPERLINK("https://ct.wwsires.com/bull/7HO15423","COBRA-P*RC")</f>
        <v>297</v>
      </c>
      <c r="B102" t="s">
        <v>298</v>
      </c>
      <c r="C102" t="s">
        <v>299</v>
      </c>
      <c r="D102" t="n">
        <v>2751.0</v>
      </c>
      <c r="E102" t="n">
        <v>436.0</v>
      </c>
      <c r="F102" t="n">
        <v>592.0</v>
      </c>
      <c r="G102" t="n">
        <v>92.0</v>
      </c>
      <c r="H102" t="n">
        <v>0.27</v>
      </c>
      <c r="I102" t="n">
        <v>41.0</v>
      </c>
      <c r="J102" t="n">
        <v>0.09</v>
      </c>
      <c r="K102" t="n">
        <v>1.45</v>
      </c>
      <c r="L102" t="n">
        <v>1.75</v>
      </c>
      <c r="M102" t="n">
        <v>2.2</v>
      </c>
      <c r="N102" t="n">
        <v>221.0</v>
      </c>
      <c r="O102" t="n">
        <v>2.83</v>
      </c>
      <c r="P102" t="n">
        <v>-0.7</v>
      </c>
      <c r="Q102" t="n">
        <v>2.8</v>
      </c>
      <c r="R102" t="n">
        <v>-1.5</v>
      </c>
    </row>
    <row r="103">
      <c r="A103" t="s" s="99">
        <f>HYPERLINK("https://ct.wwsires.com/bull/250HO14310","COFFEE")</f>
        <v>300</v>
      </c>
      <c r="B103" t="s">
        <v>301</v>
      </c>
      <c r="C103" t="s">
        <v>302</v>
      </c>
      <c r="D103" t="n">
        <v>2900.0</v>
      </c>
      <c r="E103" t="n">
        <v>934.0</v>
      </c>
      <c r="F103" t="n">
        <v>994.0</v>
      </c>
      <c r="G103" t="n">
        <v>99.0</v>
      </c>
      <c r="H103" t="n">
        <v>0.23</v>
      </c>
      <c r="I103" t="n">
        <v>54.0</v>
      </c>
      <c r="J103" t="n">
        <v>0.09</v>
      </c>
      <c r="K103" t="n">
        <v>1.55</v>
      </c>
      <c r="L103" t="n">
        <v>1.33</v>
      </c>
      <c r="M103" t="n">
        <v>4.7</v>
      </c>
      <c r="N103" t="n">
        <v>242.0</v>
      </c>
      <c r="O103" t="n">
        <v>2.79</v>
      </c>
      <c r="P103" t="n">
        <v>-0.7</v>
      </c>
      <c r="Q103" t="n">
        <v>2.3</v>
      </c>
      <c r="R103" t="n">
        <v>-1.7</v>
      </c>
    </row>
    <row r="104">
      <c r="A104" t="s" s="100">
        <f>HYPERLINK("https://ct.wwsires.com/bull/250HO15501","CONCHO")</f>
        <v>303</v>
      </c>
      <c r="B104" t="s">
        <v>304</v>
      </c>
      <c r="C104" t="s">
        <v>305</v>
      </c>
      <c r="D104" t="n">
        <v>2770.0</v>
      </c>
      <c r="E104" t="n">
        <v>834.0</v>
      </c>
      <c r="F104" t="n">
        <v>1076.0</v>
      </c>
      <c r="G104" t="n">
        <v>103.0</v>
      </c>
      <c r="H104" t="n">
        <v>0.23</v>
      </c>
      <c r="I104" t="n">
        <v>50.0</v>
      </c>
      <c r="J104" t="n">
        <v>0.06</v>
      </c>
      <c r="K104" t="n">
        <v>1.06</v>
      </c>
      <c r="L104" t="n">
        <v>1.54</v>
      </c>
      <c r="M104" t="n">
        <v>2.6</v>
      </c>
      <c r="N104" t="n">
        <v>251.0</v>
      </c>
      <c r="O104" t="n">
        <v>2.92</v>
      </c>
      <c r="P104" t="n">
        <v>-2.1</v>
      </c>
      <c r="Q104" t="n">
        <v>1.9</v>
      </c>
      <c r="R104" t="n">
        <v>-3.1</v>
      </c>
    </row>
    <row r="105">
      <c r="A105" t="s" s="101">
        <f>HYPERLINK("https://ct.wwsires.com/bull/7HO15088","CONTENDER")</f>
        <v>306</v>
      </c>
      <c r="B105" t="s">
        <v>307</v>
      </c>
      <c r="C105" t="s">
        <v>254</v>
      </c>
      <c r="D105" t="n">
        <v>2811.0</v>
      </c>
      <c r="E105" t="n">
        <v>940.0</v>
      </c>
      <c r="F105" t="n">
        <v>-258.0</v>
      </c>
      <c r="G105" t="n">
        <v>87.0</v>
      </c>
      <c r="H105" t="n">
        <v>0.38</v>
      </c>
      <c r="I105" t="n">
        <v>29.0</v>
      </c>
      <c r="J105" t="n">
        <v>0.15</v>
      </c>
      <c r="K105" t="n">
        <v>1.36</v>
      </c>
      <c r="L105" t="n">
        <v>1.89</v>
      </c>
      <c r="M105" t="n">
        <v>3.8</v>
      </c>
      <c r="N105" t="n">
        <v>210.0</v>
      </c>
      <c r="O105" t="n">
        <v>2.64</v>
      </c>
      <c r="P105" t="n">
        <v>0.0</v>
      </c>
      <c r="Q105" t="n">
        <v>1.7</v>
      </c>
      <c r="R105" t="n">
        <v>-0.5</v>
      </c>
    </row>
    <row r="106">
      <c r="A106" t="s" s="102">
        <f>HYPERLINK("https://ct.wwsires.com/bull/14HO15223","CONWAY")</f>
        <v>308</v>
      </c>
      <c r="B106" t="s">
        <v>309</v>
      </c>
      <c r="C106" t="s">
        <v>310</v>
      </c>
      <c r="D106" t="n">
        <v>2962.0</v>
      </c>
      <c r="E106" t="n">
        <v>873.0</v>
      </c>
      <c r="F106" t="n">
        <v>447.0</v>
      </c>
      <c r="G106" t="n">
        <v>115.0</v>
      </c>
      <c r="H106" t="n">
        <v>0.38</v>
      </c>
      <c r="I106" t="n">
        <v>59.0</v>
      </c>
      <c r="J106" t="n">
        <v>0.17</v>
      </c>
      <c r="K106" t="n">
        <v>1.9</v>
      </c>
      <c r="L106" t="n">
        <v>1.15</v>
      </c>
      <c r="M106" t="n">
        <v>2.3</v>
      </c>
      <c r="N106" t="n">
        <v>281.0</v>
      </c>
      <c r="O106" t="n">
        <v>3.06</v>
      </c>
      <c r="P106" t="n">
        <v>-0.3</v>
      </c>
      <c r="Q106" t="n">
        <v>2.4</v>
      </c>
      <c r="R106" t="n">
        <v>-1.0</v>
      </c>
    </row>
    <row r="107">
      <c r="A107" t="s" s="103">
        <f>HYPERLINK("https://ct.wwsires.com/bull/7HO12974","COPYCAT")</f>
        <v>311</v>
      </c>
      <c r="B107" t="s">
        <v>312</v>
      </c>
      <c r="C107" t="s">
        <v>313</v>
      </c>
      <c r="D107" t="n">
        <v>2712.0</v>
      </c>
      <c r="E107" t="n">
        <v>787.0</v>
      </c>
      <c r="F107" t="n">
        <v>1171.0</v>
      </c>
      <c r="G107" t="n">
        <v>80.0</v>
      </c>
      <c r="H107" t="n">
        <v>0.13</v>
      </c>
      <c r="I107" t="n">
        <v>47.0</v>
      </c>
      <c r="J107" t="n">
        <v>0.04</v>
      </c>
      <c r="K107" t="n">
        <v>1.3</v>
      </c>
      <c r="L107" t="n">
        <v>1.37</v>
      </c>
      <c r="M107" t="n">
        <v>2.5</v>
      </c>
      <c r="N107" t="n">
        <v>184.0</v>
      </c>
      <c r="O107" t="n">
        <v>2.71</v>
      </c>
      <c r="P107" t="n">
        <v>-0.2</v>
      </c>
      <c r="Q107" t="n">
        <v>2.1</v>
      </c>
      <c r="R107" t="n">
        <v>-0.4</v>
      </c>
    </row>
    <row r="108">
      <c r="A108" t="s" s="104">
        <f>HYPERLINK("https://ct.wwsires.com/bull/14HO15654","COSMO")</f>
        <v>314</v>
      </c>
      <c r="B108" t="s">
        <v>315</v>
      </c>
      <c r="C108" t="s">
        <v>316</v>
      </c>
      <c r="D108" t="n">
        <v>2843.0</v>
      </c>
      <c r="E108" t="n">
        <v>1083.0</v>
      </c>
      <c r="F108" t="n">
        <v>817.0</v>
      </c>
      <c r="G108" t="n">
        <v>79.0</v>
      </c>
      <c r="H108" t="n">
        <v>0.18</v>
      </c>
      <c r="I108" t="n">
        <v>36.0</v>
      </c>
      <c r="J108" t="n">
        <v>0.04</v>
      </c>
      <c r="K108" t="n">
        <v>1.05</v>
      </c>
      <c r="L108" t="n">
        <v>1.47</v>
      </c>
      <c r="M108" t="n">
        <v>5.7</v>
      </c>
      <c r="N108" t="n">
        <v>179.0</v>
      </c>
      <c r="O108" t="n">
        <v>2.51</v>
      </c>
      <c r="P108" t="n">
        <v>1.3</v>
      </c>
      <c r="Q108" t="n">
        <v>2.2</v>
      </c>
      <c r="R108" t="n">
        <v>0.2</v>
      </c>
    </row>
    <row r="109">
      <c r="A109" t="s" s="105">
        <f>HYPERLINK("https://ct.wwsires.com/bull/14HO15491","CROSSFIRE")</f>
        <v>317</v>
      </c>
      <c r="B109" t="s">
        <v>318</v>
      </c>
      <c r="C109" t="s">
        <v>319</v>
      </c>
      <c r="D109" t="n">
        <v>2943.0</v>
      </c>
      <c r="E109" t="n">
        <v>901.0</v>
      </c>
      <c r="F109" t="n">
        <v>593.0</v>
      </c>
      <c r="G109" t="n">
        <v>79.0</v>
      </c>
      <c r="H109" t="n">
        <v>0.22</v>
      </c>
      <c r="I109" t="n">
        <v>51.0</v>
      </c>
      <c r="J109" t="n">
        <v>0.12</v>
      </c>
      <c r="K109" t="n">
        <v>2.07</v>
      </c>
      <c r="L109" t="n">
        <v>1.98</v>
      </c>
      <c r="M109" t="n">
        <v>4.1</v>
      </c>
      <c r="N109" t="n">
        <v>218.0</v>
      </c>
      <c r="O109" t="n">
        <v>2.76</v>
      </c>
      <c r="P109" t="n">
        <v>2.0</v>
      </c>
      <c r="Q109" t="n">
        <v>1.7</v>
      </c>
      <c r="R109" t="n">
        <v>0.9</v>
      </c>
    </row>
    <row r="110">
      <c r="A110" t="s" s="106">
        <f>HYPERLINK("https://ct.wwsires.com/bull/7HO14460","CROWN-RED")</f>
        <v>320</v>
      </c>
      <c r="B110" t="s">
        <v>321</v>
      </c>
      <c r="C110" t="s">
        <v>322</v>
      </c>
      <c r="D110" t="n">
        <v>2613.0</v>
      </c>
      <c r="E110" t="n">
        <v>552.0</v>
      </c>
      <c r="F110" t="n">
        <v>815.0</v>
      </c>
      <c r="G110" t="n">
        <v>63.0</v>
      </c>
      <c r="H110" t="n">
        <v>0.12</v>
      </c>
      <c r="I110" t="n">
        <v>49.0</v>
      </c>
      <c r="J110" t="n">
        <v>0.09</v>
      </c>
      <c r="K110" t="n">
        <v>1.85</v>
      </c>
      <c r="L110" t="n">
        <v>0.89</v>
      </c>
      <c r="M110" t="n">
        <v>3.3</v>
      </c>
      <c r="N110" t="n">
        <v>176.0</v>
      </c>
      <c r="O110" t="n">
        <v>2.69</v>
      </c>
      <c r="P110" t="n">
        <v>-2.5</v>
      </c>
      <c r="Q110" t="n">
        <v>3.1</v>
      </c>
      <c r="R110" t="n">
        <v>-2.8</v>
      </c>
    </row>
    <row r="111">
      <c r="A111" t="s" s="107">
        <f>HYPERLINK("https://ct.wwsires.com/bull/7HO15465","CRUSHER")</f>
        <v>323</v>
      </c>
      <c r="B111" t="s">
        <v>324</v>
      </c>
      <c r="C111" t="s">
        <v>325</v>
      </c>
      <c r="D111" t="n">
        <v>3097.0</v>
      </c>
      <c r="E111" t="n">
        <v>1231.0</v>
      </c>
      <c r="F111" t="n">
        <v>816.0</v>
      </c>
      <c r="G111" t="n">
        <v>142.0</v>
      </c>
      <c r="H111" t="n">
        <v>0.42</v>
      </c>
      <c r="I111" t="n">
        <v>66.0</v>
      </c>
      <c r="J111" t="n">
        <v>0.15</v>
      </c>
      <c r="K111" t="n">
        <v>0.81</v>
      </c>
      <c r="L111" t="n">
        <v>0.4</v>
      </c>
      <c r="M111" t="n">
        <v>4.9</v>
      </c>
      <c r="N111" t="n">
        <v>350.0</v>
      </c>
      <c r="O111" t="n">
        <v>2.78</v>
      </c>
      <c r="P111" t="n">
        <v>0.0</v>
      </c>
      <c r="Q111" t="n">
        <v>2.4</v>
      </c>
      <c r="R111" t="n">
        <v>-1.0</v>
      </c>
    </row>
    <row r="112">
      <c r="A112" t="s" s="108">
        <f>HYPERLINK("https://ct.wwsires.com/bull/7JE01930","DABO-P")</f>
        <v>326</v>
      </c>
      <c r="B112" t="s">
        <v>327</v>
      </c>
      <c r="C112" t="s">
        <v>328</v>
      </c>
      <c r="D112" t="n">
        <v>180.0</v>
      </c>
      <c r="E112" t="n">
        <v>1081.0</v>
      </c>
      <c r="F112" t="n">
        <v>1138.0</v>
      </c>
      <c r="G112" t="n">
        <v>68.0</v>
      </c>
      <c r="H112" t="n">
        <v>0.06</v>
      </c>
      <c r="I112" t="n">
        <v>46.0</v>
      </c>
      <c r="J112" t="n">
        <v>0.02</v>
      </c>
      <c r="K112" t="n">
        <v>0.2</v>
      </c>
      <c r="L112" t="n">
        <v>7.8</v>
      </c>
      <c r="M112" t="n">
        <v>5.9</v>
      </c>
      <c r="N112" t="n">
        <v>0.0</v>
      </c>
      <c r="O112" t="n">
        <v>2.75</v>
      </c>
      <c r="P112" t="n">
        <v>0.0</v>
      </c>
      <c r="Q112" t="n">
        <v>0.0</v>
      </c>
      <c r="R112" t="n">
        <v>-0.2</v>
      </c>
    </row>
    <row r="113">
      <c r="A113" t="s" s="109">
        <f>HYPERLINK("https://ct.wwsires.com/bull/9BS00926","DAMIAN")</f>
        <v>329</v>
      </c>
      <c r="B113" t="s">
        <v>330</v>
      </c>
      <c r="C113" t="s">
        <v>331</v>
      </c>
      <c r="D113" t="n">
        <v>102.0</v>
      </c>
      <c r="E113" t="n">
        <v>0.0</v>
      </c>
      <c r="F113" t="n">
        <v>680.0</v>
      </c>
      <c r="G113" t="n">
        <v>15.0</v>
      </c>
      <c r="H113" t="n">
        <v>-0.06</v>
      </c>
      <c r="I113" t="n">
        <v>27.0</v>
      </c>
      <c r="J113" t="n">
        <v>0.02</v>
      </c>
      <c r="K113" t="n">
        <v>0.2</v>
      </c>
      <c r="L113" t="n">
        <v>0.31</v>
      </c>
      <c r="M113" t="n">
        <v>3.9</v>
      </c>
      <c r="N113" t="n">
        <v>0.0</v>
      </c>
      <c r="O113" t="n">
        <v>2.83</v>
      </c>
      <c r="P113" t="n">
        <v>0.0</v>
      </c>
      <c r="Q113" t="n">
        <v>1.8</v>
      </c>
      <c r="R113" t="n">
        <v>-0.1</v>
      </c>
    </row>
    <row r="114">
      <c r="A114" t="s" s="110">
        <f>HYPERLINK("https://ct.wwsires.com/bull/250HO15253","DAREDEVIL")</f>
        <v>332</v>
      </c>
      <c r="B114" t="s">
        <v>333</v>
      </c>
      <c r="C114" t="s">
        <v>334</v>
      </c>
      <c r="D114" t="n">
        <v>2788.0</v>
      </c>
      <c r="E114" t="n">
        <v>835.0</v>
      </c>
      <c r="F114" t="n">
        <v>1296.0</v>
      </c>
      <c r="G114" t="n">
        <v>73.0</v>
      </c>
      <c r="H114" t="n">
        <v>0.09</v>
      </c>
      <c r="I114" t="n">
        <v>45.0</v>
      </c>
      <c r="J114" t="n">
        <v>0.02</v>
      </c>
      <c r="K114" t="n">
        <v>1.55</v>
      </c>
      <c r="L114" t="n">
        <v>1.63</v>
      </c>
      <c r="M114" t="n">
        <v>4.1</v>
      </c>
      <c r="N114" t="n">
        <v>201.0</v>
      </c>
      <c r="O114" t="n">
        <v>2.73</v>
      </c>
      <c r="P114" t="n">
        <v>-0.1</v>
      </c>
      <c r="Q114" t="n">
        <v>2.3</v>
      </c>
      <c r="R114" t="n">
        <v>-1.6</v>
      </c>
    </row>
    <row r="115">
      <c r="A115" t="s" s="111">
        <f>HYPERLINK("https://ct.wwsires.com/bull/7HO15428","DASHER")</f>
        <v>335</v>
      </c>
      <c r="B115" t="s">
        <v>336</v>
      </c>
      <c r="C115" t="s">
        <v>337</v>
      </c>
      <c r="D115" t="n">
        <v>2836.0</v>
      </c>
      <c r="E115" t="n">
        <v>744.0</v>
      </c>
      <c r="F115" t="n">
        <v>1112.0</v>
      </c>
      <c r="G115" t="n">
        <v>81.0</v>
      </c>
      <c r="H115" t="n">
        <v>0.14</v>
      </c>
      <c r="I115" t="n">
        <v>46.0</v>
      </c>
      <c r="J115" t="n">
        <v>0.04</v>
      </c>
      <c r="K115" t="n">
        <v>1.53</v>
      </c>
      <c r="L115" t="n">
        <v>1.22</v>
      </c>
      <c r="M115" t="n">
        <v>4.5</v>
      </c>
      <c r="N115" t="n">
        <v>189.0</v>
      </c>
      <c r="O115" t="n">
        <v>2.55</v>
      </c>
      <c r="P115" t="n">
        <v>1.1</v>
      </c>
      <c r="Q115" t="n">
        <v>2.2</v>
      </c>
      <c r="R115" t="n">
        <v>0.0</v>
      </c>
    </row>
    <row r="116">
      <c r="A116" t="s" s="112">
        <f>HYPERLINK("https://ct.wwsires.com/bull/7HO14903","DAVOS")</f>
        <v>338</v>
      </c>
      <c r="B116" t="s">
        <v>339</v>
      </c>
      <c r="C116" t="s">
        <v>340</v>
      </c>
      <c r="D116" t="n">
        <v>2590.0</v>
      </c>
      <c r="E116" t="n">
        <v>742.0</v>
      </c>
      <c r="F116" t="n">
        <v>881.0</v>
      </c>
      <c r="G116" t="n">
        <v>43.0</v>
      </c>
      <c r="H116" t="n">
        <v>0.03</v>
      </c>
      <c r="I116" t="n">
        <v>36.0</v>
      </c>
      <c r="J116" t="n">
        <v>0.03</v>
      </c>
      <c r="K116" t="n">
        <v>0.54</v>
      </c>
      <c r="L116" t="n">
        <v>1.49</v>
      </c>
      <c r="M116" t="n">
        <v>5.1</v>
      </c>
      <c r="N116" t="n">
        <v>148.0</v>
      </c>
      <c r="O116" t="n">
        <v>2.83</v>
      </c>
      <c r="P116" t="n">
        <v>0.4</v>
      </c>
      <c r="Q116" t="n">
        <v>2.0</v>
      </c>
      <c r="R116" t="n">
        <v>-0.2</v>
      </c>
    </row>
    <row r="117">
      <c r="A117" t="s" s="113">
        <f>HYPERLINK("https://ct.wwsires.com/bull/7HO12928","DEANO")</f>
        <v>341</v>
      </c>
      <c r="B117" t="s">
        <v>342</v>
      </c>
      <c r="C117" t="s">
        <v>343</v>
      </c>
      <c r="D117" t="n">
        <v>2700.0</v>
      </c>
      <c r="E117" t="n">
        <v>576.0</v>
      </c>
      <c r="F117" t="n">
        <v>2087.0</v>
      </c>
      <c r="G117" t="n">
        <v>81.0</v>
      </c>
      <c r="H117" t="n">
        <v>0.0</v>
      </c>
      <c r="I117" t="n">
        <v>64.0</v>
      </c>
      <c r="J117" t="n">
        <v>-0.01</v>
      </c>
      <c r="K117" t="n">
        <v>1.89</v>
      </c>
      <c r="L117" t="n">
        <v>0.94</v>
      </c>
      <c r="M117" t="n">
        <v>2.3</v>
      </c>
      <c r="N117" t="n">
        <v>238.0</v>
      </c>
      <c r="O117" t="n">
        <v>3.07</v>
      </c>
      <c r="P117" t="n">
        <v>-1.2</v>
      </c>
      <c r="Q117" t="n">
        <v>2.3</v>
      </c>
      <c r="R117" t="n">
        <v>-1.4</v>
      </c>
    </row>
    <row r="118">
      <c r="A118" t="s" s="114">
        <f>HYPERLINK("https://ct.wwsires.com/bull/7HO15719","DEKE")</f>
        <v>344</v>
      </c>
      <c r="B118" t="s">
        <v>345</v>
      </c>
      <c r="C118" t="s">
        <v>346</v>
      </c>
      <c r="D118" t="n">
        <v>2800.0</v>
      </c>
      <c r="E118" t="n">
        <v>1033.0</v>
      </c>
      <c r="F118" t="n">
        <v>1076.0</v>
      </c>
      <c r="G118" t="n">
        <v>88.0</v>
      </c>
      <c r="H118" t="n">
        <v>0.18</v>
      </c>
      <c r="I118" t="n">
        <v>39.0</v>
      </c>
      <c r="J118" t="n">
        <v>0.02</v>
      </c>
      <c r="K118" t="n">
        <v>0.42</v>
      </c>
      <c r="L118" t="n">
        <v>1.39</v>
      </c>
      <c r="M118" t="n">
        <v>4.9</v>
      </c>
      <c r="N118" t="n">
        <v>231.0</v>
      </c>
      <c r="O118" t="n">
        <v>2.65</v>
      </c>
      <c r="P118" t="n">
        <v>0.5</v>
      </c>
      <c r="Q118" t="n">
        <v>2.1</v>
      </c>
      <c r="R118" t="n">
        <v>-1.7</v>
      </c>
    </row>
    <row r="119">
      <c r="A119" t="s" s="115">
        <f>HYPERLINK("https://ct.wwsires.com/bull/14HO14442","DELPRO")</f>
        <v>347</v>
      </c>
      <c r="B119" t="s">
        <v>348</v>
      </c>
      <c r="C119" t="s">
        <v>349</v>
      </c>
      <c r="D119" t="n">
        <v>2756.0</v>
      </c>
      <c r="E119" t="n">
        <v>729.0</v>
      </c>
      <c r="F119" t="n">
        <v>1096.0</v>
      </c>
      <c r="G119" t="n">
        <v>45.0</v>
      </c>
      <c r="H119" t="n">
        <v>0.01</v>
      </c>
      <c r="I119" t="n">
        <v>49.0</v>
      </c>
      <c r="J119" t="n">
        <v>0.05</v>
      </c>
      <c r="K119" t="n">
        <v>0.68</v>
      </c>
      <c r="L119" t="n">
        <v>0.67</v>
      </c>
      <c r="M119" t="n">
        <v>4.5</v>
      </c>
      <c r="N119" t="n">
        <v>161.0</v>
      </c>
      <c r="O119" t="n">
        <v>2.81</v>
      </c>
      <c r="P119" t="n">
        <v>3.1</v>
      </c>
      <c r="Q119" t="n">
        <v>1.4</v>
      </c>
      <c r="R119" t="n">
        <v>1.6</v>
      </c>
    </row>
    <row r="120">
      <c r="A120" t="s" s="116">
        <f>HYPERLINK("https://ct.wwsires.com/bull/7HO15144","DEMAND")</f>
        <v>350</v>
      </c>
      <c r="B120" t="s">
        <v>351</v>
      </c>
      <c r="C120" t="s">
        <v>352</v>
      </c>
      <c r="D120" t="n">
        <v>2768.0</v>
      </c>
      <c r="E120" t="n">
        <v>987.0</v>
      </c>
      <c r="F120" t="n">
        <v>896.0</v>
      </c>
      <c r="G120" t="n">
        <v>101.0</v>
      </c>
      <c r="H120" t="n">
        <v>0.25</v>
      </c>
      <c r="I120" t="n">
        <v>35.0</v>
      </c>
      <c r="J120" t="n">
        <v>0.03</v>
      </c>
      <c r="K120" t="n">
        <v>0.88</v>
      </c>
      <c r="L120" t="n">
        <v>1.25</v>
      </c>
      <c r="M120" t="n">
        <v>4.1</v>
      </c>
      <c r="N120" t="n">
        <v>219.0</v>
      </c>
      <c r="O120" t="n">
        <v>2.62</v>
      </c>
      <c r="P120" t="n">
        <v>-1.5</v>
      </c>
      <c r="Q120" t="n">
        <v>2.0</v>
      </c>
      <c r="R120" t="n">
        <v>-2.6</v>
      </c>
    </row>
    <row r="121">
      <c r="A121" t="s" s="117">
        <f>HYPERLINK("https://ct.wwsires.com/bull/7HO15633","DEPLOY")</f>
        <v>353</v>
      </c>
      <c r="B121" t="s">
        <v>354</v>
      </c>
      <c r="C121" t="s">
        <v>355</v>
      </c>
      <c r="D121" t="n">
        <v>2804.0</v>
      </c>
      <c r="E121" t="n">
        <v>705.0</v>
      </c>
      <c r="F121" t="n">
        <v>472.0</v>
      </c>
      <c r="G121" t="n">
        <v>103.0</v>
      </c>
      <c r="H121" t="n">
        <v>0.33</v>
      </c>
      <c r="I121" t="n">
        <v>34.0</v>
      </c>
      <c r="J121" t="n">
        <v>0.07</v>
      </c>
      <c r="K121" t="n">
        <v>1.65</v>
      </c>
      <c r="L121" t="n">
        <v>0.95</v>
      </c>
      <c r="M121" t="n">
        <v>3.9</v>
      </c>
      <c r="N121" t="n">
        <v>237.0</v>
      </c>
      <c r="O121" t="n">
        <v>2.86</v>
      </c>
      <c r="P121" t="n">
        <v>-0.1</v>
      </c>
      <c r="Q121" t="n">
        <v>2.0</v>
      </c>
      <c r="R121" t="n">
        <v>-1.0</v>
      </c>
    </row>
    <row r="122">
      <c r="A122" t="s" s="118">
        <f>HYPERLINK("https://ct.wwsires.com/bull/7HO15477","DERBY")</f>
        <v>356</v>
      </c>
      <c r="B122" t="s">
        <v>357</v>
      </c>
      <c r="C122" t="s">
        <v>358</v>
      </c>
      <c r="D122" t="n">
        <v>2666.0</v>
      </c>
      <c r="E122" t="n">
        <v>169.0</v>
      </c>
      <c r="F122" t="n">
        <v>254.0</v>
      </c>
      <c r="G122" t="n">
        <v>67.0</v>
      </c>
      <c r="H122" t="n">
        <v>0.22</v>
      </c>
      <c r="I122" t="n">
        <v>38.0</v>
      </c>
      <c r="J122" t="n">
        <v>0.12</v>
      </c>
      <c r="K122" t="n">
        <v>3.3</v>
      </c>
      <c r="L122" t="n">
        <v>2.3</v>
      </c>
      <c r="M122" t="n">
        <v>1.7</v>
      </c>
      <c r="N122" t="n">
        <v>148.0</v>
      </c>
      <c r="O122" t="n">
        <v>2.87</v>
      </c>
      <c r="P122" t="n">
        <v>-2.4</v>
      </c>
      <c r="Q122" t="n">
        <v>3.3</v>
      </c>
      <c r="R122" t="n">
        <v>-2.8</v>
      </c>
    </row>
    <row r="123">
      <c r="A123" t="s" s="119">
        <f>HYPERLINK("https://ct.wwsires.com/bull/7HO15429","DERRINGER")</f>
        <v>359</v>
      </c>
      <c r="B123" t="s">
        <v>360</v>
      </c>
      <c r="C123" t="s">
        <v>361</v>
      </c>
      <c r="D123" t="n">
        <v>2932.0</v>
      </c>
      <c r="E123" t="n">
        <v>1106.0</v>
      </c>
      <c r="F123" t="n">
        <v>1173.0</v>
      </c>
      <c r="G123" t="n">
        <v>105.0</v>
      </c>
      <c r="H123" t="n">
        <v>0.22</v>
      </c>
      <c r="I123" t="n">
        <v>44.0</v>
      </c>
      <c r="J123" t="n">
        <v>0.03</v>
      </c>
      <c r="K123" t="n">
        <v>0.8</v>
      </c>
      <c r="L123" t="n">
        <v>1.74</v>
      </c>
      <c r="M123" t="n">
        <v>5.6</v>
      </c>
      <c r="N123" t="n">
        <v>255.0</v>
      </c>
      <c r="O123" t="n">
        <v>2.77</v>
      </c>
      <c r="P123" t="n">
        <v>0.8</v>
      </c>
      <c r="Q123" t="n">
        <v>1.8</v>
      </c>
      <c r="R123" t="n">
        <v>-0.6</v>
      </c>
    </row>
    <row r="124">
      <c r="A124" t="s" s="120">
        <f>HYPERLINK("https://ct.wwsires.com/bull/6GU00115","DESIGN")</f>
        <v>362</v>
      </c>
      <c r="B124" t="s">
        <v>363</v>
      </c>
      <c r="C124" t="s">
        <v>364</v>
      </c>
      <c r="D124" t="n">
        <v>45.0</v>
      </c>
      <c r="E124" t="n">
        <v>0.0</v>
      </c>
      <c r="F124" t="n">
        <v>-285.0</v>
      </c>
      <c r="G124" t="n">
        <v>5.0</v>
      </c>
      <c r="H124" t="n">
        <v>0.11</v>
      </c>
      <c r="I124" t="n">
        <v>-2.0</v>
      </c>
      <c r="J124" t="n">
        <v>0.04</v>
      </c>
      <c r="K124" t="n">
        <v>0.6</v>
      </c>
      <c r="L124" t="n">
        <v>1.1</v>
      </c>
      <c r="M124" t="n">
        <v>2.2</v>
      </c>
      <c r="N124" t="n">
        <v>0.0</v>
      </c>
      <c r="O124" t="n">
        <v>2.96</v>
      </c>
      <c r="P124" t="n">
        <v>0.0</v>
      </c>
      <c r="Q124" t="n">
        <v>0.0</v>
      </c>
      <c r="R124" t="n">
        <v>0.1</v>
      </c>
    </row>
    <row r="125">
      <c r="A125" t="s" s="121">
        <f>HYPERLINK("https://ct.wwsires.com/bull/614HO14736","DESIRED")</f>
        <v>365</v>
      </c>
      <c r="B125" t="s">
        <v>366</v>
      </c>
      <c r="C125" t="s">
        <v>367</v>
      </c>
      <c r="D125" t="n">
        <v>2808.0</v>
      </c>
      <c r="E125" t="n">
        <v>815.0</v>
      </c>
      <c r="F125" t="n">
        <v>1567.0</v>
      </c>
      <c r="G125" t="n">
        <v>63.0</v>
      </c>
      <c r="H125" t="n">
        <v>0.01</v>
      </c>
      <c r="I125" t="n">
        <v>56.0</v>
      </c>
      <c r="J125" t="n">
        <v>0.02</v>
      </c>
      <c r="K125" t="n">
        <v>-0.1</v>
      </c>
      <c r="L125" t="n">
        <v>1.21</v>
      </c>
      <c r="M125" t="n">
        <v>7.5</v>
      </c>
      <c r="N125" t="n">
        <v>222.0</v>
      </c>
      <c r="O125" t="n">
        <v>2.75</v>
      </c>
      <c r="P125" t="n">
        <v>1.5</v>
      </c>
      <c r="Q125" t="n">
        <v>2.4</v>
      </c>
      <c r="R125" t="n">
        <v>1.1</v>
      </c>
    </row>
    <row r="126">
      <c r="A126" t="s" s="122">
        <f>HYPERLINK("https://ct.wwsires.com/bull/7HO13753","DEVINE")</f>
        <v>368</v>
      </c>
      <c r="B126" t="s">
        <v>369</v>
      </c>
      <c r="C126" t="s">
        <v>370</v>
      </c>
      <c r="D126" t="n">
        <v>2690.0</v>
      </c>
      <c r="E126" t="n">
        <v>915.0</v>
      </c>
      <c r="F126" t="n">
        <v>953.0</v>
      </c>
      <c r="G126" t="n">
        <v>76.0</v>
      </c>
      <c r="H126" t="n">
        <v>0.15</v>
      </c>
      <c r="I126" t="n">
        <v>47.0</v>
      </c>
      <c r="J126" t="n">
        <v>0.06</v>
      </c>
      <c r="K126" t="n">
        <v>1.04</v>
      </c>
      <c r="L126" t="n">
        <v>0.79</v>
      </c>
      <c r="M126" t="n">
        <v>4.2</v>
      </c>
      <c r="N126" t="n">
        <v>175.0</v>
      </c>
      <c r="O126" t="n">
        <v>2.57</v>
      </c>
      <c r="P126" t="n">
        <v>-1.6</v>
      </c>
      <c r="Q126" t="n">
        <v>2.1</v>
      </c>
      <c r="R126" t="n">
        <v>-1.8</v>
      </c>
    </row>
    <row r="127">
      <c r="A127" t="s" s="123">
        <f>HYPERLINK("https://ct.wwsires.com/bull/7HO12587","DIAMONDBACK*RC")</f>
        <v>371</v>
      </c>
      <c r="B127" t="s">
        <v>372</v>
      </c>
      <c r="C127" t="s">
        <v>373</v>
      </c>
      <c r="D127" t="n">
        <v>1884.0</v>
      </c>
      <c r="E127" t="n">
        <v>-577.0</v>
      </c>
      <c r="F127" t="n">
        <v>-293.0</v>
      </c>
      <c r="G127" t="n">
        <v>-22.0</v>
      </c>
      <c r="H127" t="n">
        <v>-0.04</v>
      </c>
      <c r="I127" t="n">
        <v>2.0</v>
      </c>
      <c r="J127" t="n">
        <v>0.04</v>
      </c>
      <c r="K127" t="n">
        <v>2.42</v>
      </c>
      <c r="L127" t="n">
        <v>1.85</v>
      </c>
      <c r="M127" t="n">
        <v>-0.5</v>
      </c>
      <c r="N127" t="n">
        <v>-58.0</v>
      </c>
      <c r="O127" t="n">
        <v>3.17</v>
      </c>
      <c r="P127" t="n">
        <v>-3.4</v>
      </c>
      <c r="Q127" t="n">
        <v>3.5</v>
      </c>
      <c r="R127" t="n">
        <v>-3.0</v>
      </c>
    </row>
    <row r="128">
      <c r="A128" t="s" s="124">
        <f>HYPERLINK("https://ct.wwsires.com/bull/14HO13973","DICTATE-PP")</f>
        <v>374</v>
      </c>
      <c r="B128" t="s">
        <v>375</v>
      </c>
      <c r="C128" t="s">
        <v>376</v>
      </c>
      <c r="D128" t="n">
        <v>2254.0</v>
      </c>
      <c r="E128" t="n">
        <v>-162.0</v>
      </c>
      <c r="F128" t="n">
        <v>1702.0</v>
      </c>
      <c r="G128" t="n">
        <v>29.0</v>
      </c>
      <c r="H128" t="n">
        <v>-0.13</v>
      </c>
      <c r="I128" t="n">
        <v>46.0</v>
      </c>
      <c r="J128" t="n">
        <v>-0.03</v>
      </c>
      <c r="K128" t="n">
        <v>1.89</v>
      </c>
      <c r="L128" t="n">
        <v>1.93</v>
      </c>
      <c r="M128" t="n">
        <v>-1.9</v>
      </c>
      <c r="N128" t="n">
        <v>132.0</v>
      </c>
      <c r="O128" t="n">
        <v>3.1</v>
      </c>
      <c r="P128" t="n">
        <v>-3.4</v>
      </c>
      <c r="Q128" t="n">
        <v>2.9</v>
      </c>
      <c r="R128" t="n">
        <v>-4.9</v>
      </c>
    </row>
    <row r="129">
      <c r="A129" t="s" s="125">
        <f>HYPERLINK("https://ct.wwsires.com/bull/14JE01895","DILICH")</f>
        <v>377</v>
      </c>
      <c r="B129" t="s">
        <v>378</v>
      </c>
      <c r="C129" t="s">
        <v>379</v>
      </c>
      <c r="D129" t="n">
        <v>92.0</v>
      </c>
      <c r="E129" t="n">
        <v>546.0</v>
      </c>
      <c r="F129" t="n">
        <v>-157.0</v>
      </c>
      <c r="G129" t="n">
        <v>32.0</v>
      </c>
      <c r="H129" t="n">
        <v>0.21</v>
      </c>
      <c r="I129" t="n">
        <v>20.0</v>
      </c>
      <c r="J129" t="n">
        <v>0.13</v>
      </c>
      <c r="K129" t="n">
        <v>-0.8</v>
      </c>
      <c r="L129" t="n">
        <v>3.4</v>
      </c>
      <c r="M129" t="n">
        <v>3.7</v>
      </c>
      <c r="N129" t="n">
        <v>0.0</v>
      </c>
      <c r="O129" t="n">
        <v>2.97</v>
      </c>
      <c r="P129" t="n">
        <v>0.0</v>
      </c>
      <c r="Q129" t="n">
        <v>0.0</v>
      </c>
      <c r="R129" t="n">
        <v>1.7</v>
      </c>
    </row>
    <row r="130">
      <c r="A130" t="s" s="126">
        <f>HYPERLINK("https://ct.wwsires.com/bull/7HO15594","DILL")</f>
        <v>380</v>
      </c>
      <c r="B130" t="s">
        <v>381</v>
      </c>
      <c r="C130" t="s">
        <v>382</v>
      </c>
      <c r="D130" t="n">
        <v>2647.0</v>
      </c>
      <c r="E130" t="n">
        <v>865.0</v>
      </c>
      <c r="F130" t="n">
        <v>510.0</v>
      </c>
      <c r="G130" t="n">
        <v>51.0</v>
      </c>
      <c r="H130" t="n">
        <v>0.12</v>
      </c>
      <c r="I130" t="n">
        <v>41.0</v>
      </c>
      <c r="J130" t="n">
        <v>0.1</v>
      </c>
      <c r="K130" t="n">
        <v>0.14</v>
      </c>
      <c r="L130" t="n">
        <v>1.15</v>
      </c>
      <c r="M130" t="n">
        <v>4.5</v>
      </c>
      <c r="N130" t="n">
        <v>167.0</v>
      </c>
      <c r="O130" t="n">
        <v>2.65</v>
      </c>
      <c r="P130" t="n">
        <v>0.2</v>
      </c>
      <c r="Q130" t="n">
        <v>1.7</v>
      </c>
      <c r="R130" t="n">
        <v>-0.5</v>
      </c>
    </row>
    <row r="131">
      <c r="A131" t="s" s="127">
        <f>HYPERLINK("https://ct.wwsires.com/bull/7JE01814","DIMITRI-P")</f>
        <v>383</v>
      </c>
      <c r="B131" t="s">
        <v>384</v>
      </c>
      <c r="C131" t="s">
        <v>385</v>
      </c>
      <c r="D131" t="n">
        <v>49.0</v>
      </c>
      <c r="E131" t="n">
        <v>627.0</v>
      </c>
      <c r="F131" t="n">
        <v>-412.0</v>
      </c>
      <c r="G131" t="n">
        <v>44.0</v>
      </c>
      <c r="H131" t="n">
        <v>0.34</v>
      </c>
      <c r="I131" t="n">
        <v>12.0</v>
      </c>
      <c r="J131" t="n">
        <v>0.14</v>
      </c>
      <c r="K131" t="n">
        <v>1.5</v>
      </c>
      <c r="L131" t="n">
        <v>21.1</v>
      </c>
      <c r="M131" t="n">
        <v>2.1</v>
      </c>
      <c r="N131" t="n">
        <v>0.0</v>
      </c>
      <c r="O131" t="n">
        <v>2.91</v>
      </c>
      <c r="P131" t="n">
        <v>0.0</v>
      </c>
      <c r="Q131" t="n">
        <v>0.0</v>
      </c>
      <c r="R131" t="n">
        <v>-4.3</v>
      </c>
    </row>
    <row r="132">
      <c r="A132" t="s" s="128">
        <f>HYPERLINK("https://ct.wwsires.com/bull/14JE01941","DIRK")</f>
        <v>386</v>
      </c>
      <c r="B132" t="s">
        <v>387</v>
      </c>
      <c r="C132" t="s">
        <v>388</v>
      </c>
      <c r="D132" t="n">
        <v>140.0</v>
      </c>
      <c r="E132" t="n">
        <v>738.0</v>
      </c>
      <c r="F132" t="n">
        <v>529.0</v>
      </c>
      <c r="G132" t="n">
        <v>64.0</v>
      </c>
      <c r="H132" t="n">
        <v>0.19</v>
      </c>
      <c r="I132" t="n">
        <v>35.0</v>
      </c>
      <c r="J132" t="n">
        <v>0.08</v>
      </c>
      <c r="K132" t="n">
        <v>1.5</v>
      </c>
      <c r="L132" t="n">
        <v>16.7</v>
      </c>
      <c r="M132" t="n">
        <v>4.3</v>
      </c>
      <c r="N132" t="n">
        <v>0.0</v>
      </c>
      <c r="O132" t="n">
        <v>2.96</v>
      </c>
      <c r="P132" t="n">
        <v>0.0</v>
      </c>
      <c r="Q132" t="n">
        <v>0.0</v>
      </c>
      <c r="R132" t="n">
        <v>-0.3</v>
      </c>
    </row>
    <row r="133">
      <c r="A133" t="s" s="129">
        <f>HYPERLINK("https://ct.wwsires.com/bull/7JE01528","DISCO")</f>
        <v>389</v>
      </c>
      <c r="B133" t="s">
        <v>390</v>
      </c>
      <c r="C133" t="s">
        <v>391</v>
      </c>
      <c r="D133" t="n">
        <v>-4.0</v>
      </c>
      <c r="E133" t="n">
        <v>232.0</v>
      </c>
      <c r="F133" t="n">
        <v>-202.0</v>
      </c>
      <c r="G133" t="n">
        <v>-10.0</v>
      </c>
      <c r="H133" t="n">
        <v>0.0</v>
      </c>
      <c r="I133" t="n">
        <v>-11.0</v>
      </c>
      <c r="J133" t="n">
        <v>-0.02</v>
      </c>
      <c r="K133" t="n">
        <v>1.3</v>
      </c>
      <c r="L133" t="n">
        <v>15.1</v>
      </c>
      <c r="M133" t="n">
        <v>2.2</v>
      </c>
      <c r="N133" t="n">
        <v>0.0</v>
      </c>
      <c r="O133" t="n">
        <v>3.01</v>
      </c>
      <c r="P133" t="n">
        <v>0.0</v>
      </c>
      <c r="Q133" t="n">
        <v>0.0</v>
      </c>
      <c r="R133" t="n">
        <v>-1.5</v>
      </c>
    </row>
    <row r="134">
      <c r="A134" t="s" s="130">
        <f>HYPERLINK("https://ct.wwsires.com/bull/14HO15510","DISPATCH")</f>
        <v>392</v>
      </c>
      <c r="B134" t="s">
        <v>393</v>
      </c>
      <c r="C134" t="s">
        <v>394</v>
      </c>
      <c r="D134" t="n">
        <v>2763.0</v>
      </c>
      <c r="E134" t="n">
        <v>1097.0</v>
      </c>
      <c r="F134" t="n">
        <v>942.0</v>
      </c>
      <c r="G134" t="n">
        <v>60.0</v>
      </c>
      <c r="H134" t="n">
        <v>0.09</v>
      </c>
      <c r="I134" t="n">
        <v>52.0</v>
      </c>
      <c r="J134" t="n">
        <v>0.08</v>
      </c>
      <c r="K134" t="n">
        <v>0.36</v>
      </c>
      <c r="L134" t="n">
        <v>0.61</v>
      </c>
      <c r="M134" t="n">
        <v>6.5</v>
      </c>
      <c r="N134" t="n">
        <v>205.0</v>
      </c>
      <c r="O134" t="n">
        <v>2.71</v>
      </c>
      <c r="P134" t="n">
        <v>0.6</v>
      </c>
      <c r="Q134" t="n">
        <v>1.6</v>
      </c>
      <c r="R134" t="n">
        <v>-0.7</v>
      </c>
    </row>
    <row r="135">
      <c r="A135" t="s" s="131">
        <f>HYPERLINK("https://ct.wwsires.com/bull/14HO15119","DIVERSE")</f>
        <v>395</v>
      </c>
      <c r="B135" t="s">
        <v>396</v>
      </c>
      <c r="C135" t="s">
        <v>397</v>
      </c>
      <c r="D135" t="n">
        <v>2499.0</v>
      </c>
      <c r="E135" t="n">
        <v>747.0</v>
      </c>
      <c r="F135" t="n">
        <v>564.0</v>
      </c>
      <c r="G135" t="n">
        <v>41.0</v>
      </c>
      <c r="H135" t="n">
        <v>0.07</v>
      </c>
      <c r="I135" t="n">
        <v>20.0</v>
      </c>
      <c r="J135" t="n">
        <v>0.01</v>
      </c>
      <c r="K135" t="n">
        <v>-0.17</v>
      </c>
      <c r="L135" t="n">
        <v>0.53</v>
      </c>
      <c r="M135" t="n">
        <v>4.2</v>
      </c>
      <c r="N135" t="n">
        <v>113.0</v>
      </c>
      <c r="O135" t="n">
        <v>2.79</v>
      </c>
      <c r="P135" t="n">
        <v>1.6</v>
      </c>
      <c r="Q135" t="n">
        <v>1.9</v>
      </c>
      <c r="R135" t="n">
        <v>0.8</v>
      </c>
    </row>
    <row r="136">
      <c r="A136" t="s" s="132">
        <f>HYPERLINK("https://ct.wwsires.com/bull/250HO15234","DMAC")</f>
        <v>398</v>
      </c>
      <c r="B136" t="s">
        <v>399</v>
      </c>
      <c r="C136" t="s">
        <v>400</v>
      </c>
      <c r="D136" t="n">
        <v>2820.0</v>
      </c>
      <c r="E136" t="n">
        <v>472.0</v>
      </c>
      <c r="F136" t="n">
        <v>1033.0</v>
      </c>
      <c r="G136" t="n">
        <v>78.0</v>
      </c>
      <c r="H136" t="n">
        <v>0.14</v>
      </c>
      <c r="I136" t="n">
        <v>40.0</v>
      </c>
      <c r="J136" t="n">
        <v>0.03</v>
      </c>
      <c r="K136" t="n">
        <v>1.58</v>
      </c>
      <c r="L136" t="n">
        <v>1.79</v>
      </c>
      <c r="M136" t="n">
        <v>3.2</v>
      </c>
      <c r="N136" t="n">
        <v>191.0</v>
      </c>
      <c r="O136" t="n">
        <v>2.78</v>
      </c>
      <c r="P136" t="n">
        <v>0.9</v>
      </c>
      <c r="Q136" t="n">
        <v>2.3</v>
      </c>
      <c r="R136" t="n">
        <v>0.3</v>
      </c>
    </row>
    <row r="137">
      <c r="A137" t="s" s="133">
        <f>HYPERLINK("https://ct.wwsires.com/bull/250HO12961","DOC")</f>
        <v>401</v>
      </c>
      <c r="B137" t="s">
        <v>402</v>
      </c>
      <c r="C137" t="s">
        <v>403</v>
      </c>
      <c r="D137" t="n">
        <v>2795.0</v>
      </c>
      <c r="E137" t="n">
        <v>394.0</v>
      </c>
      <c r="F137" t="n">
        <v>1643.0</v>
      </c>
      <c r="G137" t="n">
        <v>67.0</v>
      </c>
      <c r="H137" t="n">
        <v>0.01</v>
      </c>
      <c r="I137" t="n">
        <v>57.0</v>
      </c>
      <c r="J137" t="n">
        <v>0.02</v>
      </c>
      <c r="K137" t="n">
        <v>3.08</v>
      </c>
      <c r="L137" t="n">
        <v>2.04</v>
      </c>
      <c r="M137" t="n">
        <v>3.4</v>
      </c>
      <c r="N137" t="n">
        <v>178.0</v>
      </c>
      <c r="O137" t="n">
        <v>3.13</v>
      </c>
      <c r="P137" t="n">
        <v>-1.2</v>
      </c>
      <c r="Q137" t="n">
        <v>2.7</v>
      </c>
      <c r="R137" t="n">
        <v>-1.7</v>
      </c>
    </row>
    <row r="138">
      <c r="A138" t="s" s="134">
        <f>HYPERLINK("https://ct.wwsires.com/bull/614HO07923","DOCTOR")</f>
        <v>404</v>
      </c>
      <c r="B138" t="s">
        <v>405</v>
      </c>
      <c r="C138" t="s">
        <v>50</v>
      </c>
      <c r="D138" t="n">
        <v>2633.0</v>
      </c>
      <c r="E138" t="n">
        <v>488.0</v>
      </c>
      <c r="F138" t="n">
        <v>1345.0</v>
      </c>
      <c r="G138" t="n">
        <v>80.0</v>
      </c>
      <c r="H138" t="n">
        <v>0.11</v>
      </c>
      <c r="I138" t="n">
        <v>38.0</v>
      </c>
      <c r="J138" t="n">
        <v>-0.02</v>
      </c>
      <c r="K138" t="n">
        <v>1.06</v>
      </c>
      <c r="L138" t="n">
        <v>1.31</v>
      </c>
      <c r="M138" t="n">
        <v>1.8</v>
      </c>
      <c r="N138" t="n">
        <v>190.0</v>
      </c>
      <c r="O138" t="n">
        <v>2.82</v>
      </c>
      <c r="P138" t="n">
        <v>0.4</v>
      </c>
      <c r="Q138" t="n">
        <v>2.1</v>
      </c>
      <c r="R138" t="n">
        <v>-0.4</v>
      </c>
    </row>
    <row r="139">
      <c r="A139" t="s" s="135">
        <f>HYPERLINK("https://ct.wwsires.com/bull/250JE01803","DOMINGO")</f>
        <v>406</v>
      </c>
      <c r="B139" t="s">
        <v>407</v>
      </c>
      <c r="C139" t="s">
        <v>408</v>
      </c>
      <c r="D139" t="n">
        <v>33.0</v>
      </c>
      <c r="E139" t="n">
        <v>261.0</v>
      </c>
      <c r="F139" t="n">
        <v>-571.0</v>
      </c>
      <c r="G139" t="n">
        <v>30.0</v>
      </c>
      <c r="H139" t="n">
        <v>0.31</v>
      </c>
      <c r="I139" t="n">
        <v>10.0</v>
      </c>
      <c r="J139" t="n">
        <v>0.17</v>
      </c>
      <c r="K139" t="n">
        <v>0.7</v>
      </c>
      <c r="L139" t="n">
        <v>10.1</v>
      </c>
      <c r="M139" t="n">
        <v>1.0</v>
      </c>
      <c r="N139" t="n">
        <v>0.0</v>
      </c>
      <c r="O139" t="n">
        <v>3.12</v>
      </c>
      <c r="P139" t="n">
        <v>0.0</v>
      </c>
      <c r="Q139" t="n">
        <v>0.0</v>
      </c>
      <c r="R139" t="n">
        <v>-1.0</v>
      </c>
    </row>
    <row r="140">
      <c r="A140" t="s" s="136">
        <f>HYPERLINK("https://ct.wwsires.com/bull/7HO14306","DOWNTOWN")</f>
        <v>409</v>
      </c>
      <c r="B140" t="s">
        <v>410</v>
      </c>
      <c r="C140" t="s">
        <v>411</v>
      </c>
      <c r="D140" t="n">
        <v>2549.0</v>
      </c>
      <c r="E140" t="n">
        <v>774.0</v>
      </c>
      <c r="F140" t="n">
        <v>1937.0</v>
      </c>
      <c r="G140" t="n">
        <v>77.0</v>
      </c>
      <c r="H140" t="n">
        <v>0.01</v>
      </c>
      <c r="I140" t="n">
        <v>54.0</v>
      </c>
      <c r="J140" t="n">
        <v>-0.03</v>
      </c>
      <c r="K140" t="n">
        <v>0.76</v>
      </c>
      <c r="L140" t="n">
        <v>0.38</v>
      </c>
      <c r="M140" t="n">
        <v>1.6</v>
      </c>
      <c r="N140" t="n">
        <v>225.0</v>
      </c>
      <c r="O140" t="n">
        <v>2.87</v>
      </c>
      <c r="P140" t="n">
        <v>-1.2</v>
      </c>
      <c r="Q140" t="n">
        <v>2.0</v>
      </c>
      <c r="R140" t="n">
        <v>-1.6</v>
      </c>
    </row>
    <row r="141">
      <c r="A141" t="s" s="137">
        <f>HYPERLINK("https://ct.wwsires.com/bull/7HO12111","DRAGONHEART")</f>
        <v>412</v>
      </c>
      <c r="B141" t="s">
        <v>413</v>
      </c>
      <c r="C141" t="s">
        <v>414</v>
      </c>
      <c r="D141" t="n">
        <v>2430.0</v>
      </c>
      <c r="E141" t="n">
        <v>316.0</v>
      </c>
      <c r="F141" t="n">
        <v>1904.0</v>
      </c>
      <c r="G141" t="n">
        <v>32.0</v>
      </c>
      <c r="H141" t="n">
        <v>-0.15</v>
      </c>
      <c r="I141" t="n">
        <v>37.0</v>
      </c>
      <c r="J141" t="n">
        <v>-0.08</v>
      </c>
      <c r="K141" t="n">
        <v>0.82</v>
      </c>
      <c r="L141" t="n">
        <v>1.6</v>
      </c>
      <c r="M141" t="n">
        <v>1.8</v>
      </c>
      <c r="N141" t="n">
        <v>129.0</v>
      </c>
      <c r="O141" t="n">
        <v>3.06</v>
      </c>
      <c r="P141" t="n">
        <v>0.2</v>
      </c>
      <c r="Q141" t="n">
        <v>1.6</v>
      </c>
      <c r="R141" t="n">
        <v>-0.2</v>
      </c>
    </row>
    <row r="142">
      <c r="A142" t="s" s="138">
        <f>HYPERLINK("https://ct.wwsires.com/bull/7HO15360","DRIFTER")</f>
        <v>415</v>
      </c>
      <c r="B142" t="s">
        <v>416</v>
      </c>
      <c r="C142" t="s">
        <v>417</v>
      </c>
      <c r="D142" t="n">
        <v>2814.0</v>
      </c>
      <c r="E142" t="n">
        <v>838.0</v>
      </c>
      <c r="F142" t="n">
        <v>2743.0</v>
      </c>
      <c r="G142" t="n">
        <v>96.0</v>
      </c>
      <c r="H142" t="n">
        <v>-0.03</v>
      </c>
      <c r="I142" t="n">
        <v>69.0</v>
      </c>
      <c r="J142" t="n">
        <v>-0.06</v>
      </c>
      <c r="K142" t="n">
        <v>0.75</v>
      </c>
      <c r="L142" t="n">
        <v>1.37</v>
      </c>
      <c r="M142" t="n">
        <v>3.8</v>
      </c>
      <c r="N142" t="n">
        <v>282.0</v>
      </c>
      <c r="O142" t="n">
        <v>2.88</v>
      </c>
      <c r="P142" t="n">
        <v>-2.8</v>
      </c>
      <c r="Q142" t="n">
        <v>2.0</v>
      </c>
      <c r="R142" t="n">
        <v>-4.2</v>
      </c>
    </row>
    <row r="143">
      <c r="A143" t="s" s="139">
        <f>HYPERLINK("https://ct.wwsires.com/bull/7HO15394","DRIVE")</f>
        <v>418</v>
      </c>
      <c r="B143" t="s">
        <v>419</v>
      </c>
      <c r="C143" t="s">
        <v>420</v>
      </c>
      <c r="D143" t="n">
        <v>2850.0</v>
      </c>
      <c r="E143" t="n">
        <v>933.0</v>
      </c>
      <c r="F143" t="n">
        <v>857.0</v>
      </c>
      <c r="G143" t="n">
        <v>88.0</v>
      </c>
      <c r="H143" t="n">
        <v>0.21</v>
      </c>
      <c r="I143" t="n">
        <v>46.0</v>
      </c>
      <c r="J143" t="n">
        <v>0.07</v>
      </c>
      <c r="K143" t="n">
        <v>0.28</v>
      </c>
      <c r="L143" t="n">
        <v>1.33</v>
      </c>
      <c r="M143" t="n">
        <v>6.6</v>
      </c>
      <c r="N143" t="n">
        <v>237.0</v>
      </c>
      <c r="O143" t="n">
        <v>2.76</v>
      </c>
      <c r="P143" t="n">
        <v>2.3</v>
      </c>
      <c r="Q143" t="n">
        <v>1.8</v>
      </c>
      <c r="R143" t="n">
        <v>0.7</v>
      </c>
    </row>
    <row r="144">
      <c r="A144" t="s" s="140">
        <f>HYPERLINK("https://ct.wwsires.com/bull/550HO13267","DUKE")</f>
        <v>421</v>
      </c>
      <c r="B144" t="s">
        <v>422</v>
      </c>
      <c r="C144" t="s">
        <v>423</v>
      </c>
      <c r="D144" t="n">
        <v>2600.0</v>
      </c>
      <c r="E144" t="n">
        <v>370.0</v>
      </c>
      <c r="F144" t="n">
        <v>2406.0</v>
      </c>
      <c r="G144" t="n">
        <v>108.0</v>
      </c>
      <c r="H144" t="n">
        <v>0.06</v>
      </c>
      <c r="I144" t="n">
        <v>77.0</v>
      </c>
      <c r="J144" t="n">
        <v>0.0</v>
      </c>
      <c r="K144" t="n">
        <v>1.11</v>
      </c>
      <c r="L144" t="n">
        <v>1.19</v>
      </c>
      <c r="M144" t="n">
        <v>-1.5</v>
      </c>
      <c r="N144" t="n">
        <v>283.0</v>
      </c>
      <c r="O144" t="n">
        <v>2.89</v>
      </c>
      <c r="P144" t="n">
        <v>-5.5</v>
      </c>
      <c r="Q144" t="n">
        <v>3.0</v>
      </c>
      <c r="R144" t="n">
        <v>-6.3</v>
      </c>
    </row>
    <row r="145">
      <c r="A145" t="s" s="141">
        <f>HYPERLINK("https://ct.wwsires.com/bull/9AY00130","DYNAMIC")</f>
        <v>424</v>
      </c>
      <c r="B145" t="s">
        <v>425</v>
      </c>
      <c r="C145" t="s">
        <v>426</v>
      </c>
      <c r="D145" t="n">
        <v>339.0</v>
      </c>
      <c r="E145" t="n">
        <v>0.0</v>
      </c>
      <c r="F145" t="n">
        <v>-619.0</v>
      </c>
      <c r="G145" t="n">
        <v>-29.0</v>
      </c>
      <c r="H145" t="n">
        <v>-0.02</v>
      </c>
      <c r="I145" t="n">
        <v>-28.0</v>
      </c>
      <c r="J145" t="n">
        <v>-0.05</v>
      </c>
      <c r="K145" t="n">
        <v>0.7</v>
      </c>
      <c r="L145" t="n">
        <v>0.0</v>
      </c>
      <c r="M145" t="n">
        <v>-0.5</v>
      </c>
      <c r="N145" t="n">
        <v>0.0</v>
      </c>
      <c r="O145" t="n">
        <v>3.1</v>
      </c>
      <c r="P145" t="n">
        <v>0.0</v>
      </c>
      <c r="Q145" t="n">
        <v>0.0</v>
      </c>
      <c r="R145" t="n">
        <v>-1.2</v>
      </c>
    </row>
    <row r="146">
      <c r="A146" t="s" s="142">
        <f>HYPERLINK("https://ct.wwsires.com/bull/7HO15205","EDGE")</f>
        <v>427</v>
      </c>
      <c r="B146" t="s">
        <v>428</v>
      </c>
      <c r="C146" t="s">
        <v>429</v>
      </c>
      <c r="D146" t="n">
        <v>2110.0</v>
      </c>
      <c r="E146" t="n">
        <v>369.0</v>
      </c>
      <c r="F146" t="n">
        <v>-18.0</v>
      </c>
      <c r="G146" t="n">
        <v>33.0</v>
      </c>
      <c r="H146" t="n">
        <v>0.13</v>
      </c>
      <c r="I146" t="n">
        <v>11.0</v>
      </c>
      <c r="J146" t="n">
        <v>0.05</v>
      </c>
      <c r="K146" t="n">
        <v>-0.42</v>
      </c>
      <c r="L146" t="n">
        <v>0.84</v>
      </c>
      <c r="M146" t="n">
        <v>-0.3</v>
      </c>
      <c r="N146" t="n">
        <v>127.0</v>
      </c>
      <c r="O146" t="n">
        <v>2.78</v>
      </c>
      <c r="P146" t="n">
        <v>-2.2</v>
      </c>
      <c r="Q146" t="n">
        <v>2.2</v>
      </c>
      <c r="R146" t="n">
        <v>-4.3</v>
      </c>
    </row>
    <row r="147">
      <c r="A147" t="s" s="143">
        <f>HYPERLINK("https://ct.wwsires.com/bull/7HO14364","EISAKU")</f>
        <v>430</v>
      </c>
      <c r="B147" t="s">
        <v>431</v>
      </c>
      <c r="C147" t="s">
        <v>432</v>
      </c>
      <c r="D147" t="n">
        <v>2893.0</v>
      </c>
      <c r="E147" t="n">
        <v>811.0</v>
      </c>
      <c r="F147" t="n">
        <v>1655.0</v>
      </c>
      <c r="G147" t="n">
        <v>94.0</v>
      </c>
      <c r="H147" t="n">
        <v>0.11</v>
      </c>
      <c r="I147" t="n">
        <v>57.0</v>
      </c>
      <c r="J147" t="n">
        <v>0.02</v>
      </c>
      <c r="K147" t="n">
        <v>1.56</v>
      </c>
      <c r="L147" t="n">
        <v>0.91</v>
      </c>
      <c r="M147" t="n">
        <v>5.5</v>
      </c>
      <c r="N147" t="n">
        <v>271.0</v>
      </c>
      <c r="O147" t="n">
        <v>3.08</v>
      </c>
      <c r="P147" t="n">
        <v>0.1</v>
      </c>
      <c r="Q147" t="n">
        <v>2.6</v>
      </c>
      <c r="R147" t="n">
        <v>-1.2</v>
      </c>
    </row>
    <row r="148">
      <c r="A148" t="s" s="144">
        <f>HYPERLINK("https://ct.wwsires.com/bull/507HO15526","ELITE")</f>
        <v>433</v>
      </c>
      <c r="B148" t="s">
        <v>434</v>
      </c>
      <c r="C148" t="s">
        <v>435</v>
      </c>
      <c r="D148" t="n">
        <v>2742.0</v>
      </c>
      <c r="E148" t="n">
        <v>749.0</v>
      </c>
      <c r="F148" t="n">
        <v>881.0</v>
      </c>
      <c r="G148" t="n">
        <v>70.0</v>
      </c>
      <c r="H148" t="n">
        <v>0.14</v>
      </c>
      <c r="I148" t="n">
        <v>42.0</v>
      </c>
      <c r="J148" t="n">
        <v>0.05</v>
      </c>
      <c r="K148" t="n">
        <v>0.68</v>
      </c>
      <c r="L148" t="n">
        <v>0.61</v>
      </c>
      <c r="M148" t="n">
        <v>6.4</v>
      </c>
      <c r="N148" t="n">
        <v>198.0</v>
      </c>
      <c r="O148" t="n">
        <v>2.67</v>
      </c>
      <c r="P148" t="n">
        <v>0.7</v>
      </c>
      <c r="Q148" t="n">
        <v>2.1</v>
      </c>
      <c r="R148" t="n">
        <v>0.1</v>
      </c>
    </row>
    <row r="149">
      <c r="A149" t="s" s="145">
        <f>HYPERLINK("https://ct.wwsires.com/bull/250HO15513","ELON")</f>
        <v>436</v>
      </c>
      <c r="B149" t="s">
        <v>437</v>
      </c>
      <c r="C149" t="s">
        <v>438</v>
      </c>
      <c r="D149" t="n">
        <v>2919.0</v>
      </c>
      <c r="E149" t="n">
        <v>711.0</v>
      </c>
      <c r="F149" t="n">
        <v>1193.0</v>
      </c>
      <c r="G149" t="n">
        <v>87.0</v>
      </c>
      <c r="H149" t="n">
        <v>0.15</v>
      </c>
      <c r="I149" t="n">
        <v>50.0</v>
      </c>
      <c r="J149" t="n">
        <v>0.05</v>
      </c>
      <c r="K149" t="n">
        <v>1.13</v>
      </c>
      <c r="L149" t="n">
        <v>2.48</v>
      </c>
      <c r="M149" t="n">
        <v>4.0</v>
      </c>
      <c r="N149" t="n">
        <v>240.0</v>
      </c>
      <c r="O149" t="n">
        <v>2.79</v>
      </c>
      <c r="P149" t="n">
        <v>1.8</v>
      </c>
      <c r="Q149" t="n">
        <v>1.6</v>
      </c>
      <c r="R149" t="n">
        <v>0.0</v>
      </c>
    </row>
    <row r="150">
      <c r="A150" t="s" s="146">
        <f>HYPERLINK("https://ct.wwsires.com/bull/7HO14329","EMINENT")</f>
        <v>439</v>
      </c>
      <c r="B150" t="s">
        <v>440</v>
      </c>
      <c r="C150" t="s">
        <v>441</v>
      </c>
      <c r="D150" t="n">
        <v>2750.0</v>
      </c>
      <c r="E150" t="n">
        <v>1036.0</v>
      </c>
      <c r="F150" t="n">
        <v>653.0</v>
      </c>
      <c r="G150" t="n">
        <v>73.0</v>
      </c>
      <c r="H150" t="n">
        <v>0.18</v>
      </c>
      <c r="I150" t="n">
        <v>39.0</v>
      </c>
      <c r="J150" t="n">
        <v>0.07</v>
      </c>
      <c r="K150" t="n">
        <v>0.11</v>
      </c>
      <c r="L150" t="n">
        <v>0.45</v>
      </c>
      <c r="M150" t="n">
        <v>5.5</v>
      </c>
      <c r="N150" t="n">
        <v>216.0</v>
      </c>
      <c r="O150" t="n">
        <v>2.92</v>
      </c>
      <c r="P150" t="n">
        <v>2.6</v>
      </c>
      <c r="Q150" t="n">
        <v>1.9</v>
      </c>
      <c r="R150" t="n">
        <v>2.1</v>
      </c>
    </row>
    <row r="151">
      <c r="A151" t="s" s="147">
        <f>HYPERLINK("https://ct.wwsires.com/bull/614HO15207","ENERGY")</f>
        <v>442</v>
      </c>
      <c r="B151" t="s">
        <v>443</v>
      </c>
      <c r="C151" t="s">
        <v>444</v>
      </c>
      <c r="D151" t="n">
        <v>2714.0</v>
      </c>
      <c r="E151" t="n">
        <v>951.0</v>
      </c>
      <c r="F151" t="n">
        <v>203.0</v>
      </c>
      <c r="G151" t="n">
        <v>68.0</v>
      </c>
      <c r="H151" t="n">
        <v>0.23</v>
      </c>
      <c r="I151" t="n">
        <v>28.0</v>
      </c>
      <c r="J151" t="n">
        <v>0.08</v>
      </c>
      <c r="K151" t="n">
        <v>0.99</v>
      </c>
      <c r="L151" t="n">
        <v>2.09</v>
      </c>
      <c r="M151" t="n">
        <v>5.4</v>
      </c>
      <c r="N151" t="n">
        <v>176.0</v>
      </c>
      <c r="O151" t="n">
        <v>2.8</v>
      </c>
      <c r="P151" t="n">
        <v>1.0</v>
      </c>
      <c r="Q151" t="n">
        <v>1.4</v>
      </c>
      <c r="R151" t="n">
        <v>0.8</v>
      </c>
    </row>
    <row r="152">
      <c r="A152" t="s" s="148">
        <f>HYPERLINK("https://ct.wwsires.com/bull/7JE01831","ENSIGN")</f>
        <v>445</v>
      </c>
      <c r="B152" t="s">
        <v>446</v>
      </c>
      <c r="C152" t="s">
        <v>447</v>
      </c>
      <c r="D152" t="n">
        <v>47.0</v>
      </c>
      <c r="E152" t="n">
        <v>697.0</v>
      </c>
      <c r="F152" t="n">
        <v>-356.0</v>
      </c>
      <c r="G152" t="n">
        <v>15.0</v>
      </c>
      <c r="H152" t="n">
        <v>0.17</v>
      </c>
      <c r="I152" t="n">
        <v>7.0</v>
      </c>
      <c r="J152" t="n">
        <v>0.11</v>
      </c>
      <c r="K152" t="n">
        <v>0.8</v>
      </c>
      <c r="L152" t="n">
        <v>16.9</v>
      </c>
      <c r="M152" t="n">
        <v>3.5</v>
      </c>
      <c r="N152" t="n">
        <v>0.0</v>
      </c>
      <c r="O152" t="n">
        <v>3.02</v>
      </c>
      <c r="P152" t="n">
        <v>0.0</v>
      </c>
      <c r="Q152" t="n">
        <v>0.0</v>
      </c>
      <c r="R152" t="n">
        <v>-2.1</v>
      </c>
    </row>
    <row r="153">
      <c r="A153" t="s" s="149">
        <f>HYPERLINK("https://ct.wwsires.com/bull/7HO15479","ENTICE-P")</f>
        <v>448</v>
      </c>
      <c r="B153" t="s">
        <v>449</v>
      </c>
      <c r="C153" t="s">
        <v>450</v>
      </c>
      <c r="D153" t="n">
        <v>2795.0</v>
      </c>
      <c r="E153" t="n">
        <v>902.0</v>
      </c>
      <c r="F153" t="n">
        <v>821.0</v>
      </c>
      <c r="G153" t="n">
        <v>98.0</v>
      </c>
      <c r="H153" t="n">
        <v>0.25</v>
      </c>
      <c r="I153" t="n">
        <v>57.0</v>
      </c>
      <c r="J153" t="n">
        <v>0.12</v>
      </c>
      <c r="K153" t="n">
        <v>0.48</v>
      </c>
      <c r="L153" t="n">
        <v>1.36</v>
      </c>
      <c r="M153" t="n">
        <v>3.9</v>
      </c>
      <c r="N153" t="n">
        <v>272.0</v>
      </c>
      <c r="O153" t="n">
        <v>2.85</v>
      </c>
      <c r="P153" t="n">
        <v>-0.7</v>
      </c>
      <c r="Q153" t="n">
        <v>1.8</v>
      </c>
      <c r="R153" t="n">
        <v>-2.2</v>
      </c>
    </row>
    <row r="154">
      <c r="A154" t="s" s="150">
        <f>HYPERLINK("https://ct.wwsires.com/bull/7HO15607","ERRANT")</f>
        <v>451</v>
      </c>
      <c r="B154" t="s">
        <v>452</v>
      </c>
      <c r="C154" t="s">
        <v>453</v>
      </c>
      <c r="D154" t="n">
        <v>2830.0</v>
      </c>
      <c r="E154" t="n">
        <v>797.0</v>
      </c>
      <c r="F154" t="n">
        <v>1386.0</v>
      </c>
      <c r="G154" t="n">
        <v>85.0</v>
      </c>
      <c r="H154" t="n">
        <v>0.12</v>
      </c>
      <c r="I154" t="n">
        <v>62.0</v>
      </c>
      <c r="J154" t="n">
        <v>0.07</v>
      </c>
      <c r="K154" t="n">
        <v>1.35</v>
      </c>
      <c r="L154" t="n">
        <v>1.71</v>
      </c>
      <c r="M154" t="n">
        <v>3.1</v>
      </c>
      <c r="N154" t="n">
        <v>276.0</v>
      </c>
      <c r="O154" t="n">
        <v>3.06</v>
      </c>
      <c r="P154" t="n">
        <v>-1.3</v>
      </c>
      <c r="Q154" t="n">
        <v>2.5</v>
      </c>
      <c r="R154" t="n">
        <v>-1.9</v>
      </c>
    </row>
    <row r="155">
      <c r="A155" t="s" s="151">
        <f>HYPERLINK("https://ct.wwsires.com/bull/7HO15242","ESPIONAGE")</f>
        <v>454</v>
      </c>
      <c r="B155" t="s">
        <v>455</v>
      </c>
      <c r="C155" t="s">
        <v>456</v>
      </c>
      <c r="D155" t="n">
        <v>2623.0</v>
      </c>
      <c r="E155" t="n">
        <v>924.0</v>
      </c>
      <c r="F155" t="n">
        <v>1091.0</v>
      </c>
      <c r="G155" t="n">
        <v>83.0</v>
      </c>
      <c r="H155" t="n">
        <v>0.15</v>
      </c>
      <c r="I155" t="n">
        <v>44.0</v>
      </c>
      <c r="J155" t="n">
        <v>0.04</v>
      </c>
      <c r="K155" t="n">
        <v>0.49</v>
      </c>
      <c r="L155" t="n">
        <v>0.19</v>
      </c>
      <c r="M155" t="n">
        <v>4.9</v>
      </c>
      <c r="N155" t="n">
        <v>232.0</v>
      </c>
      <c r="O155" t="n">
        <v>2.9</v>
      </c>
      <c r="P155" t="n">
        <v>-2.3</v>
      </c>
      <c r="Q155" t="n">
        <v>2.0</v>
      </c>
      <c r="R155" t="n">
        <v>-3.6</v>
      </c>
    </row>
    <row r="156">
      <c r="A156" t="s" s="152">
        <f>HYPERLINK("https://ct.wwsires.com/bull/7HO15221","EUSTICE")</f>
        <v>457</v>
      </c>
      <c r="B156" t="s">
        <v>458</v>
      </c>
      <c r="C156" t="s">
        <v>459</v>
      </c>
      <c r="D156" t="n">
        <v>2656.0</v>
      </c>
      <c r="E156" t="n">
        <v>984.0</v>
      </c>
      <c r="F156" t="n">
        <v>1166.0</v>
      </c>
      <c r="G156" t="n">
        <v>44.0</v>
      </c>
      <c r="H156" t="n">
        <v>0.0</v>
      </c>
      <c r="I156" t="n">
        <v>49.0</v>
      </c>
      <c r="J156" t="n">
        <v>0.05</v>
      </c>
      <c r="K156" t="n">
        <v>0.86</v>
      </c>
      <c r="L156" t="n">
        <v>1.27</v>
      </c>
      <c r="M156" t="n">
        <v>5.3</v>
      </c>
      <c r="N156" t="n">
        <v>189.0</v>
      </c>
      <c r="O156" t="n">
        <v>2.71</v>
      </c>
      <c r="P156" t="n">
        <v>-0.6</v>
      </c>
      <c r="Q156" t="n">
        <v>2.7</v>
      </c>
      <c r="R156" t="n">
        <v>-1.8</v>
      </c>
    </row>
    <row r="157">
      <c r="A157" t="s" s="153">
        <f>HYPERLINK("https://ct.wwsires.com/bull/14HO14794","EVERSON")</f>
        <v>460</v>
      </c>
      <c r="B157" t="s">
        <v>461</v>
      </c>
      <c r="C157" t="s">
        <v>462</v>
      </c>
      <c r="D157" t="n">
        <v>2741.0</v>
      </c>
      <c r="E157" t="n">
        <v>945.0</v>
      </c>
      <c r="F157" t="n">
        <v>1485.0</v>
      </c>
      <c r="G157" t="n">
        <v>72.0</v>
      </c>
      <c r="H157" t="n">
        <v>0.06</v>
      </c>
      <c r="I157" t="n">
        <v>56.0</v>
      </c>
      <c r="J157" t="n">
        <v>0.03</v>
      </c>
      <c r="K157" t="n">
        <v>0.73</v>
      </c>
      <c r="L157" t="n">
        <v>1.38</v>
      </c>
      <c r="M157" t="n">
        <v>3.2</v>
      </c>
      <c r="N157" t="n">
        <v>217.0</v>
      </c>
      <c r="O157" t="n">
        <v>2.78</v>
      </c>
      <c r="P157" t="n">
        <v>-0.9</v>
      </c>
      <c r="Q157" t="n">
        <v>2.0</v>
      </c>
      <c r="R157" t="n">
        <v>-2.2</v>
      </c>
    </row>
    <row r="158">
      <c r="A158" t="s" s="154">
        <f>HYPERLINK("https://ct.wwsires.com/bull/7HO15606","EVERYHOUR")</f>
        <v>463</v>
      </c>
      <c r="B158" t="s">
        <v>464</v>
      </c>
      <c r="C158" t="s">
        <v>465</v>
      </c>
      <c r="D158" t="n">
        <v>2975.0</v>
      </c>
      <c r="E158" t="n">
        <v>1252.0</v>
      </c>
      <c r="F158" t="n">
        <v>1831.0</v>
      </c>
      <c r="G158" t="n">
        <v>100.0</v>
      </c>
      <c r="H158" t="n">
        <v>0.11</v>
      </c>
      <c r="I158" t="n">
        <v>62.0</v>
      </c>
      <c r="J158" t="n">
        <v>0.02</v>
      </c>
      <c r="K158" t="n">
        <v>0.6</v>
      </c>
      <c r="L158" t="n">
        <v>1.29</v>
      </c>
      <c r="M158" t="n">
        <v>5.6</v>
      </c>
      <c r="N158" t="n">
        <v>296.0</v>
      </c>
      <c r="O158" t="n">
        <v>2.6</v>
      </c>
      <c r="P158" t="n">
        <v>-0.5</v>
      </c>
      <c r="Q158" t="n">
        <v>2.1</v>
      </c>
      <c r="R158" t="n">
        <v>-1.3</v>
      </c>
    </row>
    <row r="159">
      <c r="A159" t="s" s="155">
        <f>HYPERLINK("https://ct.wwsires.com/bull/250HO15128","EXCLUSIVE")</f>
        <v>466</v>
      </c>
      <c r="B159" t="s">
        <v>467</v>
      </c>
      <c r="C159" t="s">
        <v>468</v>
      </c>
      <c r="D159" t="n">
        <v>2366.0</v>
      </c>
      <c r="E159" t="n">
        <v>316.0</v>
      </c>
      <c r="F159" t="n">
        <v>-73.0</v>
      </c>
      <c r="G159" t="n">
        <v>8.0</v>
      </c>
      <c r="H159" t="n">
        <v>0.04</v>
      </c>
      <c r="I159" t="n">
        <v>6.0</v>
      </c>
      <c r="J159" t="n">
        <v>0.03</v>
      </c>
      <c r="K159" t="n">
        <v>0.42</v>
      </c>
      <c r="L159" t="n">
        <v>1.87</v>
      </c>
      <c r="M159" t="n">
        <v>5.5</v>
      </c>
      <c r="N159" t="n">
        <v>45.0</v>
      </c>
      <c r="O159" t="n">
        <v>2.8</v>
      </c>
      <c r="P159" t="n">
        <v>1.4</v>
      </c>
      <c r="Q159" t="n">
        <v>2.0</v>
      </c>
      <c r="R159" t="n">
        <v>0.2</v>
      </c>
    </row>
    <row r="160">
      <c r="A160" t="s" s="156">
        <f>HYPERLINK("https://ct.wwsires.com/bull/250HO14702","EXODUS")</f>
        <v>469</v>
      </c>
      <c r="B160" t="s">
        <v>470</v>
      </c>
      <c r="C160" t="s">
        <v>471</v>
      </c>
      <c r="D160" t="n">
        <v>2785.0</v>
      </c>
      <c r="E160" t="n">
        <v>749.0</v>
      </c>
      <c r="F160" t="n">
        <v>1011.0</v>
      </c>
      <c r="G160" t="n">
        <v>66.0</v>
      </c>
      <c r="H160" t="n">
        <v>0.1</v>
      </c>
      <c r="I160" t="n">
        <v>51.0</v>
      </c>
      <c r="J160" t="n">
        <v>0.07</v>
      </c>
      <c r="K160" t="n">
        <v>1.31</v>
      </c>
      <c r="L160" t="n">
        <v>0.83</v>
      </c>
      <c r="M160" t="n">
        <v>4.6</v>
      </c>
      <c r="N160" t="n">
        <v>193.0</v>
      </c>
      <c r="O160" t="n">
        <v>2.65</v>
      </c>
      <c r="P160" t="n">
        <v>1.2</v>
      </c>
      <c r="Q160" t="n">
        <v>3.3</v>
      </c>
      <c r="R160" t="n">
        <v>0.2</v>
      </c>
    </row>
    <row r="161">
      <c r="A161" t="s" s="157">
        <f>HYPERLINK("https://ct.wwsires.com/bull/7HO15430","EXPECTANT")</f>
        <v>472</v>
      </c>
      <c r="B161" t="s">
        <v>473</v>
      </c>
      <c r="C161" t="s">
        <v>474</v>
      </c>
      <c r="D161" t="n">
        <v>2673.0</v>
      </c>
      <c r="E161" t="n">
        <v>783.0</v>
      </c>
      <c r="F161" t="n">
        <v>824.0</v>
      </c>
      <c r="G161" t="n">
        <v>54.0</v>
      </c>
      <c r="H161" t="n">
        <v>0.09</v>
      </c>
      <c r="I161" t="n">
        <v>28.0</v>
      </c>
      <c r="J161" t="n">
        <v>0.01</v>
      </c>
      <c r="K161" t="n">
        <v>0.36</v>
      </c>
      <c r="L161" t="n">
        <v>1.31</v>
      </c>
      <c r="M161" t="n">
        <v>6.9</v>
      </c>
      <c r="N161" t="n">
        <v>169.0</v>
      </c>
      <c r="O161" t="n">
        <v>2.99</v>
      </c>
      <c r="P161" t="n">
        <v>2.4</v>
      </c>
      <c r="Q161" t="n">
        <v>2.1</v>
      </c>
      <c r="R161" t="n">
        <v>0.8</v>
      </c>
    </row>
    <row r="162">
      <c r="A162" t="s" s="158">
        <f>HYPERLINK("https://ct.wwsires.com/bull/614HO15432","EXPEDITE")</f>
        <v>475</v>
      </c>
      <c r="B162" t="s">
        <v>476</v>
      </c>
      <c r="C162" t="s">
        <v>474</v>
      </c>
      <c r="D162" t="n">
        <v>2658.0</v>
      </c>
      <c r="E162" t="n">
        <v>613.0</v>
      </c>
      <c r="F162" t="n">
        <v>-132.0</v>
      </c>
      <c r="G162" t="n">
        <v>42.0</v>
      </c>
      <c r="H162" t="n">
        <v>0.19</v>
      </c>
      <c r="I162" t="n">
        <v>21.0</v>
      </c>
      <c r="J162" t="n">
        <v>0.1</v>
      </c>
      <c r="K162" t="n">
        <v>0.46</v>
      </c>
      <c r="L162" t="n">
        <v>1.23</v>
      </c>
      <c r="M162" t="n">
        <v>7.6</v>
      </c>
      <c r="N162" t="n">
        <v>103.0</v>
      </c>
      <c r="O162" t="n">
        <v>2.63</v>
      </c>
      <c r="P162" t="n">
        <v>3.5</v>
      </c>
      <c r="Q162" t="n">
        <v>2.5</v>
      </c>
      <c r="R162" t="n">
        <v>1.6</v>
      </c>
    </row>
    <row r="163">
      <c r="A163" t="s" s="159">
        <f>HYPERLINK("https://ct.wwsires.com/bull/14HO15067","EXRATED")</f>
        <v>477</v>
      </c>
      <c r="B163" t="s">
        <v>478</v>
      </c>
      <c r="C163" t="s">
        <v>479</v>
      </c>
      <c r="D163" t="n">
        <v>2789.0</v>
      </c>
      <c r="E163" t="n">
        <v>886.0</v>
      </c>
      <c r="F163" t="n">
        <v>842.0</v>
      </c>
      <c r="G163" t="n">
        <v>95.0</v>
      </c>
      <c r="H163" t="n">
        <v>0.24</v>
      </c>
      <c r="I163" t="n">
        <v>49.0</v>
      </c>
      <c r="J163" t="n">
        <v>0.08</v>
      </c>
      <c r="K163" t="n">
        <v>0.39</v>
      </c>
      <c r="L163" t="n">
        <v>0.64</v>
      </c>
      <c r="M163" t="n">
        <v>3.7</v>
      </c>
      <c r="N163" t="n">
        <v>233.0</v>
      </c>
      <c r="O163" t="n">
        <v>2.79</v>
      </c>
      <c r="P163" t="n">
        <v>-0.2</v>
      </c>
      <c r="Q163" t="n">
        <v>2.5</v>
      </c>
      <c r="R163" t="n">
        <v>-1.5</v>
      </c>
    </row>
    <row r="164">
      <c r="A164" t="s" s="160">
        <f>HYPERLINK("https://ct.wwsires.com/bull/7HO15349","EXTRA-P")</f>
        <v>480</v>
      </c>
      <c r="B164" t="s">
        <v>481</v>
      </c>
      <c r="C164" t="s">
        <v>482</v>
      </c>
      <c r="D164" t="n">
        <v>2735.0</v>
      </c>
      <c r="E164" t="n">
        <v>658.0</v>
      </c>
      <c r="F164" t="n">
        <v>1436.0</v>
      </c>
      <c r="G164" t="n">
        <v>88.0</v>
      </c>
      <c r="H164" t="n">
        <v>0.12</v>
      </c>
      <c r="I164" t="n">
        <v>63.0</v>
      </c>
      <c r="J164" t="n">
        <v>0.07</v>
      </c>
      <c r="K164" t="n">
        <v>1.36</v>
      </c>
      <c r="L164" t="n">
        <v>1.53</v>
      </c>
      <c r="M164" t="n">
        <v>1.5</v>
      </c>
      <c r="N164" t="n">
        <v>270.0</v>
      </c>
      <c r="O164" t="n">
        <v>3.23</v>
      </c>
      <c r="P164" t="n">
        <v>-3.2</v>
      </c>
      <c r="Q164" t="n">
        <v>2.2</v>
      </c>
      <c r="R164" t="n">
        <v>-3.4</v>
      </c>
    </row>
    <row r="165">
      <c r="A165" t="s" s="161">
        <f>HYPERLINK("https://ct.wwsires.com/bull/14HO15717","FAIRFAX")</f>
        <v>483</v>
      </c>
      <c r="B165" t="s">
        <v>484</v>
      </c>
      <c r="C165" t="s">
        <v>485</v>
      </c>
      <c r="D165" t="n">
        <v>2817.0</v>
      </c>
      <c r="E165" t="n">
        <v>675.0</v>
      </c>
      <c r="F165" t="n">
        <v>1545.0</v>
      </c>
      <c r="G165" t="n">
        <v>56.0</v>
      </c>
      <c r="H165" t="n">
        <v>-0.01</v>
      </c>
      <c r="I165" t="n">
        <v>69.0</v>
      </c>
      <c r="J165" t="n">
        <v>0.07</v>
      </c>
      <c r="K165" t="n">
        <v>1.24</v>
      </c>
      <c r="L165" t="n">
        <v>0.94</v>
      </c>
      <c r="M165" t="n">
        <v>4.7</v>
      </c>
      <c r="N165" t="n">
        <v>220.0</v>
      </c>
      <c r="O165" t="n">
        <v>2.98</v>
      </c>
      <c r="P165" t="n">
        <v>1.1</v>
      </c>
      <c r="Q165" t="n">
        <v>1.8</v>
      </c>
      <c r="R165" t="n">
        <v>0.2</v>
      </c>
    </row>
    <row r="166">
      <c r="A166" t="s" s="162">
        <f>HYPERLINK("https://ct.wwsires.com/bull/7HO15139","FANECA")</f>
        <v>486</v>
      </c>
      <c r="B166" t="s">
        <v>487</v>
      </c>
      <c r="C166" t="s">
        <v>488</v>
      </c>
      <c r="D166" t="n">
        <v>2752.0</v>
      </c>
      <c r="E166" t="n">
        <v>826.0</v>
      </c>
      <c r="F166" t="n">
        <v>1182.0</v>
      </c>
      <c r="G166" t="n">
        <v>121.0</v>
      </c>
      <c r="H166" t="n">
        <v>0.28</v>
      </c>
      <c r="I166" t="n">
        <v>43.0</v>
      </c>
      <c r="J166" t="n">
        <v>0.02</v>
      </c>
      <c r="K166" t="n">
        <v>1.45</v>
      </c>
      <c r="L166" t="n">
        <v>1.19</v>
      </c>
      <c r="M166" t="n">
        <v>1.1</v>
      </c>
      <c r="N166" t="n">
        <v>246.0</v>
      </c>
      <c r="O166" t="n">
        <v>2.88</v>
      </c>
      <c r="P166" t="n">
        <v>-2.9</v>
      </c>
      <c r="Q166" t="n">
        <v>2.3</v>
      </c>
      <c r="R166" t="n">
        <v>-3.5</v>
      </c>
    </row>
    <row r="167">
      <c r="A167" t="s" s="163">
        <f>HYPERLINK("https://ct.wwsires.com/bull/250HO15230","FAVORITE")</f>
        <v>489</v>
      </c>
      <c r="B167" t="s">
        <v>490</v>
      </c>
      <c r="C167" t="s">
        <v>491</v>
      </c>
      <c r="D167" t="n">
        <v>2633.0</v>
      </c>
      <c r="E167" t="n">
        <v>628.0</v>
      </c>
      <c r="F167" t="n">
        <v>536.0</v>
      </c>
      <c r="G167" t="n">
        <v>44.0</v>
      </c>
      <c r="H167" t="n">
        <v>0.09</v>
      </c>
      <c r="I167" t="n">
        <v>34.0</v>
      </c>
      <c r="J167" t="n">
        <v>0.07</v>
      </c>
      <c r="K167" t="n">
        <v>0.98</v>
      </c>
      <c r="L167" t="n">
        <v>1.48</v>
      </c>
      <c r="M167" t="n">
        <v>4.7</v>
      </c>
      <c r="N167" t="n">
        <v>133.0</v>
      </c>
      <c r="O167" t="n">
        <v>2.76</v>
      </c>
      <c r="P167" t="n">
        <v>1.1</v>
      </c>
      <c r="Q167" t="n">
        <v>2.0</v>
      </c>
      <c r="R167" t="n">
        <v>-0.1</v>
      </c>
    </row>
    <row r="168">
      <c r="A168" t="s" s="164">
        <f>HYPERLINK("https://ct.wwsires.com/bull/250HO14718","FEATURE")</f>
        <v>492</v>
      </c>
      <c r="B168" t="s">
        <v>493</v>
      </c>
      <c r="C168" t="s">
        <v>494</v>
      </c>
      <c r="D168" t="n">
        <v>2581.0</v>
      </c>
      <c r="E168" t="n">
        <v>801.0</v>
      </c>
      <c r="F168" t="n">
        <v>1384.0</v>
      </c>
      <c r="G168" t="n">
        <v>50.0</v>
      </c>
      <c r="H168" t="n">
        <v>-0.01</v>
      </c>
      <c r="I168" t="n">
        <v>55.0</v>
      </c>
      <c r="J168" t="n">
        <v>0.04</v>
      </c>
      <c r="K168" t="n">
        <v>1.44</v>
      </c>
      <c r="L168" t="n">
        <v>0.79</v>
      </c>
      <c r="M168" t="n">
        <v>1.9</v>
      </c>
      <c r="N168" t="n">
        <v>195.0</v>
      </c>
      <c r="O168" t="n">
        <v>2.95</v>
      </c>
      <c r="P168" t="n">
        <v>-0.6</v>
      </c>
      <c r="Q168" t="n">
        <v>1.9</v>
      </c>
      <c r="R168" t="n">
        <v>-1.4</v>
      </c>
    </row>
    <row r="169">
      <c r="A169" t="s" s="165">
        <f>HYPERLINK("https://ct.wwsires.com/bull/7HO14616","FIDDLER")</f>
        <v>495</v>
      </c>
      <c r="B169" t="s">
        <v>496</v>
      </c>
      <c r="C169" t="s">
        <v>497</v>
      </c>
      <c r="D169" t="n">
        <v>2736.0</v>
      </c>
      <c r="E169" t="n">
        <v>806.0</v>
      </c>
      <c r="F169" t="n">
        <v>1429.0</v>
      </c>
      <c r="G169" t="n">
        <v>69.0</v>
      </c>
      <c r="H169" t="n">
        <v>0.05</v>
      </c>
      <c r="I169" t="n">
        <v>52.0</v>
      </c>
      <c r="J169" t="n">
        <v>0.03</v>
      </c>
      <c r="K169" t="n">
        <v>0.73</v>
      </c>
      <c r="L169" t="n">
        <v>1.35</v>
      </c>
      <c r="M169" t="n">
        <v>3.7</v>
      </c>
      <c r="N169" t="n">
        <v>216.0</v>
      </c>
      <c r="O169" t="n">
        <v>3.0</v>
      </c>
      <c r="P169" t="n">
        <v>0.6</v>
      </c>
      <c r="Q169" t="n">
        <v>1.9</v>
      </c>
      <c r="R169" t="n">
        <v>-0.2</v>
      </c>
    </row>
    <row r="170">
      <c r="A170" t="s" s="166">
        <f>HYPERLINK("https://ct.wwsires.com/bull/7HO14962","FILMORE")</f>
        <v>498</v>
      </c>
      <c r="B170" t="s">
        <v>499</v>
      </c>
      <c r="C170" t="s">
        <v>500</v>
      </c>
      <c r="D170" t="n">
        <v>2676.0</v>
      </c>
      <c r="E170" t="n">
        <v>595.0</v>
      </c>
      <c r="F170" t="n">
        <v>-391.0</v>
      </c>
      <c r="G170" t="n">
        <v>97.0</v>
      </c>
      <c r="H170" t="n">
        <v>0.45</v>
      </c>
      <c r="I170" t="n">
        <v>33.0</v>
      </c>
      <c r="J170" t="n">
        <v>0.18</v>
      </c>
      <c r="K170" t="n">
        <v>1.26</v>
      </c>
      <c r="L170" t="n">
        <v>1.48</v>
      </c>
      <c r="M170" t="n">
        <v>2.1</v>
      </c>
      <c r="N170" t="n">
        <v>185.0</v>
      </c>
      <c r="O170" t="n">
        <v>2.77</v>
      </c>
      <c r="P170" t="n">
        <v>-1.2</v>
      </c>
      <c r="Q170" t="n">
        <v>2.1</v>
      </c>
      <c r="R170" t="n">
        <v>-2.2</v>
      </c>
    </row>
    <row r="171">
      <c r="A171" t="s" s="167">
        <f>HYPERLINK("https://ct.wwsires.com/bull/7HO14705","FINISHLINE")</f>
        <v>501</v>
      </c>
      <c r="B171" t="s">
        <v>502</v>
      </c>
      <c r="C171" t="s">
        <v>503</v>
      </c>
      <c r="D171" t="n">
        <v>2904.0</v>
      </c>
      <c r="E171" t="n">
        <v>956.0</v>
      </c>
      <c r="F171" t="n">
        <v>1411.0</v>
      </c>
      <c r="G171" t="n">
        <v>103.0</v>
      </c>
      <c r="H171" t="n">
        <v>0.18</v>
      </c>
      <c r="I171" t="n">
        <v>57.0</v>
      </c>
      <c r="J171" t="n">
        <v>0.05</v>
      </c>
      <c r="K171" t="n">
        <v>1.18</v>
      </c>
      <c r="L171" t="n">
        <v>1.36</v>
      </c>
      <c r="M171" t="n">
        <v>3.9</v>
      </c>
      <c r="N171" t="n">
        <v>265.0</v>
      </c>
      <c r="O171" t="n">
        <v>2.81</v>
      </c>
      <c r="P171" t="n">
        <v>0.2</v>
      </c>
      <c r="Q171" t="n">
        <v>2.0</v>
      </c>
      <c r="R171" t="n">
        <v>-0.8</v>
      </c>
    </row>
    <row r="172">
      <c r="A172" t="s" s="168">
        <f>HYPERLINK("https://ct.wwsires.com/bull/7HO14459","FIRED-UP")</f>
        <v>504</v>
      </c>
      <c r="B172" t="s">
        <v>505</v>
      </c>
      <c r="C172" t="s">
        <v>152</v>
      </c>
      <c r="D172" t="n">
        <v>2685.0</v>
      </c>
      <c r="E172" t="n">
        <v>835.0</v>
      </c>
      <c r="F172" t="n">
        <v>1961.0</v>
      </c>
      <c r="G172" t="n">
        <v>65.0</v>
      </c>
      <c r="H172" t="n">
        <v>-0.04</v>
      </c>
      <c r="I172" t="n">
        <v>52.0</v>
      </c>
      <c r="J172" t="n">
        <v>-0.04</v>
      </c>
      <c r="K172" t="n">
        <v>-0.16</v>
      </c>
      <c r="L172" t="n">
        <v>0.52</v>
      </c>
      <c r="M172" t="n">
        <v>5.5</v>
      </c>
      <c r="N172" t="n">
        <v>226.0</v>
      </c>
      <c r="O172" t="n">
        <v>2.5</v>
      </c>
      <c r="P172" t="n">
        <v>-0.3</v>
      </c>
      <c r="Q172" t="n">
        <v>2.0</v>
      </c>
      <c r="R172" t="n">
        <v>-2.0</v>
      </c>
    </row>
    <row r="173">
      <c r="A173" t="s" s="169">
        <f>HYPERLINK("https://ct.wwsires.com/bull/14HO14577","FIREWORK")</f>
        <v>506</v>
      </c>
      <c r="B173" t="s">
        <v>507</v>
      </c>
      <c r="C173" t="s">
        <v>508</v>
      </c>
      <c r="D173" t="n">
        <v>2660.0</v>
      </c>
      <c r="E173" t="n">
        <v>898.0</v>
      </c>
      <c r="F173" t="n">
        <v>707.0</v>
      </c>
      <c r="G173" t="n">
        <v>70.0</v>
      </c>
      <c r="H173" t="n">
        <v>0.16</v>
      </c>
      <c r="I173" t="n">
        <v>29.0</v>
      </c>
      <c r="J173" t="n">
        <v>0.03</v>
      </c>
      <c r="K173" t="n">
        <v>0.47</v>
      </c>
      <c r="L173" t="n">
        <v>0.62</v>
      </c>
      <c r="M173" t="n">
        <v>6.1</v>
      </c>
      <c r="N173" t="n">
        <v>155.0</v>
      </c>
      <c r="O173" t="n">
        <v>2.61</v>
      </c>
      <c r="P173" t="n">
        <v>-0.4</v>
      </c>
      <c r="Q173" t="n">
        <v>1.7</v>
      </c>
      <c r="R173" t="n">
        <v>-0.7</v>
      </c>
    </row>
    <row r="174">
      <c r="A174" t="s" s="170">
        <f>HYPERLINK("https://ct.wwsires.com/bull/7HO14936","FLAMIN")</f>
        <v>509</v>
      </c>
      <c r="B174" t="s">
        <v>510</v>
      </c>
      <c r="C174" t="s">
        <v>511</v>
      </c>
      <c r="D174" t="n">
        <v>2866.0</v>
      </c>
      <c r="E174" t="n">
        <v>951.0</v>
      </c>
      <c r="F174" t="n">
        <v>1080.0</v>
      </c>
      <c r="G174" t="n">
        <v>106.0</v>
      </c>
      <c r="H174" t="n">
        <v>0.24</v>
      </c>
      <c r="I174" t="n">
        <v>51.0</v>
      </c>
      <c r="J174" t="n">
        <v>0.06</v>
      </c>
      <c r="K174" t="n">
        <v>1.21</v>
      </c>
      <c r="L174" t="n">
        <v>1.52</v>
      </c>
      <c r="M174" t="n">
        <v>4.0</v>
      </c>
      <c r="N174" t="n">
        <v>266.0</v>
      </c>
      <c r="O174" t="n">
        <v>2.84</v>
      </c>
      <c r="P174" t="n">
        <v>-1.2</v>
      </c>
      <c r="Q174" t="n">
        <v>2.8</v>
      </c>
      <c r="R174" t="n">
        <v>-2.8</v>
      </c>
    </row>
    <row r="175">
      <c r="A175" t="s" s="171">
        <f>HYPERLINK("https://ct.wwsires.com/bull/14HO14785","FLATBED")</f>
        <v>512</v>
      </c>
      <c r="B175" t="s">
        <v>513</v>
      </c>
      <c r="C175" t="s">
        <v>514</v>
      </c>
      <c r="D175" t="n">
        <v>2638.0</v>
      </c>
      <c r="E175" t="n">
        <v>535.0</v>
      </c>
      <c r="F175" t="n">
        <v>1203.0</v>
      </c>
      <c r="G175" t="n">
        <v>50.0</v>
      </c>
      <c r="H175" t="n">
        <v>0.01</v>
      </c>
      <c r="I175" t="n">
        <v>36.0</v>
      </c>
      <c r="J175" t="n">
        <v>-0.01</v>
      </c>
      <c r="K175" t="n">
        <v>-0.11</v>
      </c>
      <c r="L175" t="n">
        <v>0.84</v>
      </c>
      <c r="M175" t="n">
        <v>5.5</v>
      </c>
      <c r="N175" t="n">
        <v>163.0</v>
      </c>
      <c r="O175" t="n">
        <v>2.94</v>
      </c>
      <c r="P175" t="n">
        <v>2.4</v>
      </c>
      <c r="Q175" t="n">
        <v>1.4</v>
      </c>
      <c r="R175" t="n">
        <v>1.7</v>
      </c>
    </row>
    <row r="176">
      <c r="A176" t="s" s="172">
        <f>HYPERLINK("https://ct.wwsires.com/bull/250HO14957","FLOYD")</f>
        <v>515</v>
      </c>
      <c r="B176" t="s">
        <v>516</v>
      </c>
      <c r="C176" t="s">
        <v>517</v>
      </c>
      <c r="D176" t="n">
        <v>2792.0</v>
      </c>
      <c r="E176" t="n">
        <v>943.0</v>
      </c>
      <c r="F176" t="n">
        <v>799.0</v>
      </c>
      <c r="G176" t="n">
        <v>82.0</v>
      </c>
      <c r="H176" t="n">
        <v>0.2</v>
      </c>
      <c r="I176" t="n">
        <v>36.0</v>
      </c>
      <c r="J176" t="n">
        <v>0.04</v>
      </c>
      <c r="K176" t="n">
        <v>1.53</v>
      </c>
      <c r="L176" t="n">
        <v>1.91</v>
      </c>
      <c r="M176" t="n">
        <v>4.9</v>
      </c>
      <c r="N176" t="n">
        <v>200.0</v>
      </c>
      <c r="O176" t="n">
        <v>2.67</v>
      </c>
      <c r="P176" t="n">
        <v>-0.1</v>
      </c>
      <c r="Q176" t="n">
        <v>2.1</v>
      </c>
      <c r="R176" t="n">
        <v>-1.8</v>
      </c>
    </row>
    <row r="177">
      <c r="A177" t="s" s="173">
        <f>HYPERLINK("https://ct.wwsires.com/bull/14HO14964","FORBES")</f>
        <v>518</v>
      </c>
      <c r="B177" t="s">
        <v>519</v>
      </c>
      <c r="C177" t="s">
        <v>500</v>
      </c>
      <c r="D177" t="n">
        <v>2696.0</v>
      </c>
      <c r="E177" t="n">
        <v>882.0</v>
      </c>
      <c r="F177" t="n">
        <v>300.0</v>
      </c>
      <c r="G177" t="n">
        <v>80.0</v>
      </c>
      <c r="H177" t="n">
        <v>0.27</v>
      </c>
      <c r="I177" t="n">
        <v>39.0</v>
      </c>
      <c r="J177" t="n">
        <v>0.11</v>
      </c>
      <c r="K177" t="n">
        <v>0.5</v>
      </c>
      <c r="L177" t="n">
        <v>0.85</v>
      </c>
      <c r="M177" t="n">
        <v>4.6</v>
      </c>
      <c r="N177" t="n">
        <v>186.0</v>
      </c>
      <c r="O177" t="n">
        <v>2.53</v>
      </c>
      <c r="P177" t="n">
        <v>-0.7</v>
      </c>
      <c r="Q177" t="n">
        <v>3.0</v>
      </c>
      <c r="R177" t="n">
        <v>-1.4</v>
      </c>
    </row>
    <row r="178">
      <c r="A178" t="s" s="174">
        <f>HYPERLINK("https://ct.wwsires.com/bull/7HO15616","FORCEFUL")</f>
        <v>520</v>
      </c>
      <c r="B178" t="s">
        <v>521</v>
      </c>
      <c r="C178" t="s">
        <v>522</v>
      </c>
      <c r="D178" t="n">
        <v>2827.0</v>
      </c>
      <c r="E178" t="n">
        <v>708.0</v>
      </c>
      <c r="F178" t="n">
        <v>1090.0</v>
      </c>
      <c r="G178" t="n">
        <v>55.0</v>
      </c>
      <c r="H178" t="n">
        <v>0.05</v>
      </c>
      <c r="I178" t="n">
        <v>47.0</v>
      </c>
      <c r="J178" t="n">
        <v>0.05</v>
      </c>
      <c r="K178" t="n">
        <v>0.9</v>
      </c>
      <c r="L178" t="n">
        <v>1.26</v>
      </c>
      <c r="M178" t="n">
        <v>6.2</v>
      </c>
      <c r="N178" t="n">
        <v>191.0</v>
      </c>
      <c r="O178" t="n">
        <v>2.79</v>
      </c>
      <c r="P178" t="n">
        <v>3.4</v>
      </c>
      <c r="Q178" t="n">
        <v>1.9</v>
      </c>
      <c r="R178" t="n">
        <v>2.3</v>
      </c>
    </row>
    <row r="179">
      <c r="A179" t="s" s="175">
        <f>HYPERLINK("https://ct.wwsires.com/bull/7HO15527","FORTRESS")</f>
        <v>523</v>
      </c>
      <c r="B179" t="s">
        <v>524</v>
      </c>
      <c r="C179" t="s">
        <v>525</v>
      </c>
      <c r="D179" t="n">
        <v>2831.0</v>
      </c>
      <c r="E179" t="n">
        <v>777.0</v>
      </c>
      <c r="F179" t="n">
        <v>301.0</v>
      </c>
      <c r="G179" t="n">
        <v>55.0</v>
      </c>
      <c r="H179" t="n">
        <v>0.17</v>
      </c>
      <c r="I179" t="n">
        <v>42.0</v>
      </c>
      <c r="J179" t="n">
        <v>0.13</v>
      </c>
      <c r="K179" t="n">
        <v>1.76</v>
      </c>
      <c r="L179" t="n">
        <v>2.16</v>
      </c>
      <c r="M179" t="n">
        <v>5.1</v>
      </c>
      <c r="N179" t="n">
        <v>167.0</v>
      </c>
      <c r="O179" t="n">
        <v>2.71</v>
      </c>
      <c r="P179" t="n">
        <v>1.8</v>
      </c>
      <c r="Q179" t="n">
        <v>2.2</v>
      </c>
      <c r="R179" t="n">
        <v>0.8</v>
      </c>
    </row>
    <row r="180">
      <c r="A180" t="s" s="176">
        <f>HYPERLINK("https://ct.wwsires.com/bull/507HO14578","FOXCATCHER")</f>
        <v>526</v>
      </c>
      <c r="B180" t="s">
        <v>527</v>
      </c>
      <c r="C180" t="s">
        <v>528</v>
      </c>
      <c r="D180" t="n">
        <v>2954.0</v>
      </c>
      <c r="E180" t="n">
        <v>773.0</v>
      </c>
      <c r="F180" t="n">
        <v>1953.0</v>
      </c>
      <c r="G180" t="n">
        <v>74.0</v>
      </c>
      <c r="H180" t="n">
        <v>0.0</v>
      </c>
      <c r="I180" t="n">
        <v>68.0</v>
      </c>
      <c r="J180" t="n">
        <v>0.02</v>
      </c>
      <c r="K180" t="n">
        <v>0.55</v>
      </c>
      <c r="L180" t="n">
        <v>0.86</v>
      </c>
      <c r="M180" t="n">
        <v>6.1</v>
      </c>
      <c r="N180" t="n">
        <v>242.0</v>
      </c>
      <c r="O180" t="n">
        <v>2.73</v>
      </c>
      <c r="P180" t="n">
        <v>2.3</v>
      </c>
      <c r="Q180" t="n">
        <v>1.9</v>
      </c>
      <c r="R180" t="n">
        <v>1.1</v>
      </c>
    </row>
    <row r="181">
      <c r="A181" t="s" s="177">
        <f>HYPERLINK("https://ct.wwsires.com/bull/7HO12788","FRAZZLED")</f>
        <v>529</v>
      </c>
      <c r="B181" t="s">
        <v>530</v>
      </c>
      <c r="C181" t="s">
        <v>531</v>
      </c>
      <c r="D181" t="n">
        <v>2536.0</v>
      </c>
      <c r="E181" t="n">
        <v>796.0</v>
      </c>
      <c r="F181" t="n">
        <v>1421.0</v>
      </c>
      <c r="G181" t="n">
        <v>61.0</v>
      </c>
      <c r="H181" t="n">
        <v>0.02</v>
      </c>
      <c r="I181" t="n">
        <v>37.0</v>
      </c>
      <c r="J181" t="n">
        <v>-0.03</v>
      </c>
      <c r="K181" t="n">
        <v>-0.15</v>
      </c>
      <c r="L181" t="n">
        <v>0.71</v>
      </c>
      <c r="M181" t="n">
        <v>4.8</v>
      </c>
      <c r="N181" t="n">
        <v>173.0</v>
      </c>
      <c r="O181" t="n">
        <v>2.52</v>
      </c>
      <c r="P181" t="n">
        <v>-1.3</v>
      </c>
      <c r="Q181" t="n">
        <v>2.4</v>
      </c>
      <c r="R181" t="n">
        <v>-3.4</v>
      </c>
    </row>
    <row r="182">
      <c r="A182" t="s" s="178">
        <f>HYPERLINK("https://ct.wwsires.com/bull/7HO15614","FREEMAN")</f>
        <v>532</v>
      </c>
      <c r="B182" t="s">
        <v>533</v>
      </c>
      <c r="C182" t="s">
        <v>534</v>
      </c>
      <c r="D182" t="n">
        <v>2908.0</v>
      </c>
      <c r="E182" t="n">
        <v>813.0</v>
      </c>
      <c r="F182" t="n">
        <v>1087.0</v>
      </c>
      <c r="G182" t="n">
        <v>103.0</v>
      </c>
      <c r="H182" t="n">
        <v>0.23</v>
      </c>
      <c r="I182" t="n">
        <v>50.0</v>
      </c>
      <c r="J182" t="n">
        <v>0.06</v>
      </c>
      <c r="K182" t="n">
        <v>1.09</v>
      </c>
      <c r="L182" t="n">
        <v>1.46</v>
      </c>
      <c r="M182" t="n">
        <v>4.0</v>
      </c>
      <c r="N182" t="n">
        <v>247.0</v>
      </c>
      <c r="O182" t="n">
        <v>2.66</v>
      </c>
      <c r="P182" t="n">
        <v>-0.4</v>
      </c>
      <c r="Q182" t="n">
        <v>1.8</v>
      </c>
      <c r="R182" t="n">
        <v>-0.9</v>
      </c>
    </row>
    <row r="183">
      <c r="A183" t="s" s="179">
        <f>HYPERLINK("https://ct.wwsires.com/bull/507JE01822","FRINGE")</f>
        <v>535</v>
      </c>
      <c r="B183" t="s">
        <v>536</v>
      </c>
      <c r="C183" t="s">
        <v>537</v>
      </c>
      <c r="D183" t="n">
        <v>54.0</v>
      </c>
      <c r="E183" t="n">
        <v>286.0</v>
      </c>
      <c r="F183" t="n">
        <v>-263.0</v>
      </c>
      <c r="G183" t="n">
        <v>-1.0</v>
      </c>
      <c r="H183" t="n">
        <v>0.06</v>
      </c>
      <c r="I183" t="n">
        <v>4.0</v>
      </c>
      <c r="J183" t="n">
        <v>0.07</v>
      </c>
      <c r="K183" t="n">
        <v>1.3</v>
      </c>
      <c r="L183" t="n">
        <v>20.0</v>
      </c>
      <c r="M183" t="n">
        <v>2.7</v>
      </c>
      <c r="N183" t="n">
        <v>0.0</v>
      </c>
      <c r="O183" t="n">
        <v>3.01</v>
      </c>
      <c r="P183" t="n">
        <v>0.0</v>
      </c>
      <c r="Q183" t="n">
        <v>0.0</v>
      </c>
      <c r="R183" t="n">
        <v>1.5</v>
      </c>
    </row>
    <row r="184">
      <c r="A184" t="s" s="180">
        <f>HYPERLINK("https://ct.wwsires.com/bull/7HO14855","FRITZ")</f>
        <v>538</v>
      </c>
      <c r="B184" t="s">
        <v>539</v>
      </c>
      <c r="C184" t="s">
        <v>540</v>
      </c>
      <c r="D184" t="n">
        <v>2522.0</v>
      </c>
      <c r="E184" t="n">
        <v>423.0</v>
      </c>
      <c r="F184" t="n">
        <v>-231.0</v>
      </c>
      <c r="G184" t="n">
        <v>50.0</v>
      </c>
      <c r="H184" t="n">
        <v>0.23</v>
      </c>
      <c r="I184" t="n">
        <v>25.0</v>
      </c>
      <c r="J184" t="n">
        <v>0.13</v>
      </c>
      <c r="K184" t="n">
        <v>0.24</v>
      </c>
      <c r="L184" t="n">
        <v>1.13</v>
      </c>
      <c r="M184" t="n">
        <v>3.3</v>
      </c>
      <c r="N184" t="n">
        <v>123.0</v>
      </c>
      <c r="O184" t="n">
        <v>2.74</v>
      </c>
      <c r="P184" t="n">
        <v>1.4</v>
      </c>
      <c r="Q184" t="n">
        <v>1.8</v>
      </c>
      <c r="R184" t="n">
        <v>-0.3</v>
      </c>
    </row>
    <row r="185">
      <c r="A185" t="s" s="181">
        <f>HYPERLINK("https://ct.wwsires.com/bull/7HO15821","FROST BITE")</f>
        <v>541</v>
      </c>
      <c r="B185" t="s">
        <v>542</v>
      </c>
      <c r="C185" t="s">
        <v>543</v>
      </c>
      <c r="D185" t="n">
        <v>3060.0</v>
      </c>
      <c r="E185" t="n">
        <v>1201.0</v>
      </c>
      <c r="F185" t="n">
        <v>1905.0</v>
      </c>
      <c r="G185" t="n">
        <v>104.0</v>
      </c>
      <c r="H185" t="n">
        <v>0.11</v>
      </c>
      <c r="I185" t="n">
        <v>69.0</v>
      </c>
      <c r="J185" t="n">
        <v>0.03</v>
      </c>
      <c r="K185" t="n">
        <v>0.34</v>
      </c>
      <c r="L185" t="n">
        <v>0.93</v>
      </c>
      <c r="M185" t="n">
        <v>6.1</v>
      </c>
      <c r="N185" t="n">
        <v>322.0</v>
      </c>
      <c r="O185" t="n">
        <v>2.85</v>
      </c>
      <c r="P185" t="n">
        <v>2.5</v>
      </c>
      <c r="Q185" t="n">
        <v>1.4</v>
      </c>
      <c r="R185" t="n">
        <v>0.5</v>
      </c>
    </row>
    <row r="186">
      <c r="A186" t="s" s="182">
        <f>HYPERLINK("https://ct.wwsires.com/bull/7HO14938","FURY")</f>
        <v>544</v>
      </c>
      <c r="B186" t="s">
        <v>545</v>
      </c>
      <c r="C186" t="s">
        <v>546</v>
      </c>
      <c r="D186" t="n">
        <v>2752.0</v>
      </c>
      <c r="E186" t="n">
        <v>1138.0</v>
      </c>
      <c r="F186" t="n">
        <v>2525.0</v>
      </c>
      <c r="G186" t="n">
        <v>59.0</v>
      </c>
      <c r="H186" t="n">
        <v>-0.13</v>
      </c>
      <c r="I186" t="n">
        <v>53.0</v>
      </c>
      <c r="J186" t="n">
        <v>-0.1</v>
      </c>
      <c r="K186" t="n">
        <v>0.27</v>
      </c>
      <c r="L186" t="n">
        <v>1.38</v>
      </c>
      <c r="M186" t="n">
        <v>5.8</v>
      </c>
      <c r="N186" t="n">
        <v>225.0</v>
      </c>
      <c r="O186" t="n">
        <v>2.74</v>
      </c>
      <c r="P186" t="n">
        <v>-0.4</v>
      </c>
      <c r="Q186" t="n">
        <v>2.3</v>
      </c>
      <c r="R186" t="n">
        <v>-2.1</v>
      </c>
    </row>
    <row r="187">
      <c r="A187" t="s" s="183">
        <f>HYPERLINK("https://ct.wwsires.com/bull/7HO15042","GENUINE")</f>
        <v>547</v>
      </c>
      <c r="B187" t="s">
        <v>548</v>
      </c>
      <c r="C187" t="s">
        <v>549</v>
      </c>
      <c r="D187" t="n">
        <v>2904.0</v>
      </c>
      <c r="E187" t="n">
        <v>833.0</v>
      </c>
      <c r="F187" t="n">
        <v>508.0</v>
      </c>
      <c r="G187" t="n">
        <v>65.0</v>
      </c>
      <c r="H187" t="n">
        <v>0.17</v>
      </c>
      <c r="I187" t="n">
        <v>50.0</v>
      </c>
      <c r="J187" t="n">
        <v>0.13</v>
      </c>
      <c r="K187" t="n">
        <v>0.81</v>
      </c>
      <c r="L187" t="n">
        <v>2.36</v>
      </c>
      <c r="M187" t="n">
        <v>5.3</v>
      </c>
      <c r="N187" t="n">
        <v>194.0</v>
      </c>
      <c r="O187" t="n">
        <v>2.6</v>
      </c>
      <c r="P187" t="n">
        <v>2.5</v>
      </c>
      <c r="Q187" t="n">
        <v>2.6</v>
      </c>
      <c r="R187" t="n">
        <v>1.0</v>
      </c>
    </row>
    <row r="188">
      <c r="A188" t="s" s="184">
        <f>HYPERLINK("https://ct.wwsires.com/bull/7HO15169","GERANIMO")</f>
        <v>550</v>
      </c>
      <c r="B188" t="s">
        <v>551</v>
      </c>
      <c r="C188" t="s">
        <v>552</v>
      </c>
      <c r="D188" t="n">
        <v>2727.0</v>
      </c>
      <c r="E188" t="n">
        <v>983.0</v>
      </c>
      <c r="F188" t="n">
        <v>1099.0</v>
      </c>
      <c r="G188" t="n">
        <v>80.0</v>
      </c>
      <c r="H188" t="n">
        <v>0.14</v>
      </c>
      <c r="I188" t="n">
        <v>50.0</v>
      </c>
      <c r="J188" t="n">
        <v>0.06</v>
      </c>
      <c r="K188" t="n">
        <v>0.45</v>
      </c>
      <c r="L188" t="n">
        <v>1.09</v>
      </c>
      <c r="M188" t="n">
        <v>5.9</v>
      </c>
      <c r="N188" t="n">
        <v>213.0</v>
      </c>
      <c r="O188" t="n">
        <v>2.75</v>
      </c>
      <c r="P188" t="n">
        <v>-1.6</v>
      </c>
      <c r="Q188" t="n">
        <v>2.2</v>
      </c>
      <c r="R188" t="n">
        <v>-2.9</v>
      </c>
    </row>
    <row r="189">
      <c r="A189" t="s" s="185">
        <f>HYPERLINK("https://ct.wwsires.com/bull/7HO14966","GHOST")</f>
        <v>553</v>
      </c>
      <c r="B189" t="s">
        <v>554</v>
      </c>
      <c r="C189" t="s">
        <v>555</v>
      </c>
      <c r="D189" t="n">
        <v>2832.0</v>
      </c>
      <c r="E189" t="n">
        <v>663.0</v>
      </c>
      <c r="F189" t="n">
        <v>1355.0</v>
      </c>
      <c r="G189" t="n">
        <v>92.0</v>
      </c>
      <c r="H189" t="n">
        <v>0.15</v>
      </c>
      <c r="I189" t="n">
        <v>74.0</v>
      </c>
      <c r="J189" t="n">
        <v>0.12</v>
      </c>
      <c r="K189" t="n">
        <v>1.53</v>
      </c>
      <c r="L189" t="n">
        <v>1.04</v>
      </c>
      <c r="M189" t="n">
        <v>1.2</v>
      </c>
      <c r="N189" t="n">
        <v>260.0</v>
      </c>
      <c r="O189" t="n">
        <v>2.95</v>
      </c>
      <c r="P189" t="n">
        <v>-1.2</v>
      </c>
      <c r="Q189" t="n">
        <v>2.6</v>
      </c>
      <c r="R189" t="n">
        <v>-1.5</v>
      </c>
    </row>
    <row r="190">
      <c r="A190" t="s" s="186">
        <f>HYPERLINK("https://ct.wwsires.com/bull/14HO15481","GIGANTIC")</f>
        <v>556</v>
      </c>
      <c r="B190" t="s">
        <v>557</v>
      </c>
      <c r="C190" t="s">
        <v>558</v>
      </c>
      <c r="D190" t="n">
        <v>2972.0</v>
      </c>
      <c r="E190" t="n">
        <v>948.0</v>
      </c>
      <c r="F190" t="n">
        <v>662.0</v>
      </c>
      <c r="G190" t="n">
        <v>99.0</v>
      </c>
      <c r="H190" t="n">
        <v>0.28</v>
      </c>
      <c r="I190" t="n">
        <v>50.0</v>
      </c>
      <c r="J190" t="n">
        <v>0.11</v>
      </c>
      <c r="K190" t="n">
        <v>0.71</v>
      </c>
      <c r="L190" t="n">
        <v>1.39</v>
      </c>
      <c r="M190" t="n">
        <v>6.5</v>
      </c>
      <c r="N190" t="n">
        <v>284.0</v>
      </c>
      <c r="O190" t="n">
        <v>2.87</v>
      </c>
      <c r="P190" t="n">
        <v>1.5</v>
      </c>
      <c r="Q190" t="n">
        <v>1.7</v>
      </c>
      <c r="R190" t="n">
        <v>0.0</v>
      </c>
    </row>
    <row r="191">
      <c r="A191" t="s" s="187">
        <f>HYPERLINK("https://ct.wwsires.com/bull/14HO15054","GLORY")</f>
        <v>559</v>
      </c>
      <c r="B191" t="s">
        <v>560</v>
      </c>
      <c r="C191" t="s">
        <v>561</v>
      </c>
      <c r="D191" t="n">
        <v>2682.0</v>
      </c>
      <c r="E191" t="n">
        <v>864.0</v>
      </c>
      <c r="F191" t="n">
        <v>1041.0</v>
      </c>
      <c r="G191" t="n">
        <v>59.0</v>
      </c>
      <c r="H191" t="n">
        <v>0.07</v>
      </c>
      <c r="I191" t="n">
        <v>49.0</v>
      </c>
      <c r="J191" t="n">
        <v>0.06</v>
      </c>
      <c r="K191" t="n">
        <v>0.3</v>
      </c>
      <c r="L191" t="n">
        <v>0.36</v>
      </c>
      <c r="M191" t="n">
        <v>6.0</v>
      </c>
      <c r="N191" t="n">
        <v>179.0</v>
      </c>
      <c r="O191" t="n">
        <v>2.78</v>
      </c>
      <c r="P191" t="n">
        <v>1.3</v>
      </c>
      <c r="Q191" t="n">
        <v>1.7</v>
      </c>
      <c r="R191" t="n">
        <v>-0.4</v>
      </c>
    </row>
    <row r="192">
      <c r="A192" t="s" s="188">
        <f>HYPERLINK("https://ct.wwsires.com/bull/7HO14438","GODDARD")</f>
        <v>562</v>
      </c>
      <c r="B192" t="s">
        <v>563</v>
      </c>
      <c r="C192" t="s">
        <v>564</v>
      </c>
      <c r="D192" t="n">
        <v>2955.0</v>
      </c>
      <c r="E192" t="n">
        <v>1106.0</v>
      </c>
      <c r="F192" t="n">
        <v>2160.0</v>
      </c>
      <c r="G192" t="n">
        <v>106.0</v>
      </c>
      <c r="H192" t="n">
        <v>0.08</v>
      </c>
      <c r="I192" t="n">
        <v>77.0</v>
      </c>
      <c r="J192" t="n">
        <v>0.03</v>
      </c>
      <c r="K192" t="n">
        <v>-0.45</v>
      </c>
      <c r="L192" t="n">
        <v>-0.54</v>
      </c>
      <c r="M192" t="n">
        <v>5.8</v>
      </c>
      <c r="N192" t="n">
        <v>306.0</v>
      </c>
      <c r="O192" t="n">
        <v>2.7</v>
      </c>
      <c r="P192" t="n">
        <v>1.1</v>
      </c>
      <c r="Q192" t="n">
        <v>1.6</v>
      </c>
      <c r="R192" t="n">
        <v>-0.2</v>
      </c>
    </row>
    <row r="193">
      <c r="A193" t="s" s="189">
        <f>HYPERLINK("https://ct.wwsires.com/bull/14HO15301","GORDY")</f>
        <v>565</v>
      </c>
      <c r="B193" t="s">
        <v>566</v>
      </c>
      <c r="C193" t="s">
        <v>567</v>
      </c>
      <c r="D193" t="n">
        <v>3012.0</v>
      </c>
      <c r="E193" t="n">
        <v>1225.0</v>
      </c>
      <c r="F193" t="n">
        <v>1697.0</v>
      </c>
      <c r="G193" t="n">
        <v>109.0</v>
      </c>
      <c r="H193" t="n">
        <v>0.16</v>
      </c>
      <c r="I193" t="n">
        <v>65.0</v>
      </c>
      <c r="J193" t="n">
        <v>0.04</v>
      </c>
      <c r="K193" t="n">
        <v>0.43</v>
      </c>
      <c r="L193" t="n">
        <v>1.11</v>
      </c>
      <c r="M193" t="n">
        <v>5.6</v>
      </c>
      <c r="N193" t="n">
        <v>315.0</v>
      </c>
      <c r="O193" t="n">
        <v>2.77</v>
      </c>
      <c r="P193" t="n">
        <v>0.5</v>
      </c>
      <c r="Q193" t="n">
        <v>1.9</v>
      </c>
      <c r="R193" t="n">
        <v>-0.9</v>
      </c>
    </row>
    <row r="194">
      <c r="A194" t="s" s="190">
        <f>HYPERLINK("https://ct.wwsires.com/bull/7JE01939","GRADUATE")</f>
        <v>568</v>
      </c>
      <c r="B194" t="s">
        <v>569</v>
      </c>
      <c r="C194" t="s">
        <v>570</v>
      </c>
      <c r="D194" t="n">
        <v>120.0</v>
      </c>
      <c r="E194" t="n">
        <v>655.0</v>
      </c>
      <c r="F194" t="n">
        <v>794.0</v>
      </c>
      <c r="G194" t="n">
        <v>48.0</v>
      </c>
      <c r="H194" t="n">
        <v>0.04</v>
      </c>
      <c r="I194" t="n">
        <v>34.0</v>
      </c>
      <c r="J194" t="n">
        <v>0.02</v>
      </c>
      <c r="K194" t="n">
        <v>1.9</v>
      </c>
      <c r="L194" t="n">
        <v>15.2</v>
      </c>
      <c r="M194" t="n">
        <v>2.5</v>
      </c>
      <c r="N194" t="n">
        <v>0.0</v>
      </c>
      <c r="O194" t="n">
        <v>2.85</v>
      </c>
      <c r="P194" t="n">
        <v>0.0</v>
      </c>
      <c r="Q194" t="n">
        <v>0.0</v>
      </c>
      <c r="R194" t="n">
        <v>-0.6</v>
      </c>
    </row>
    <row r="195">
      <c r="A195" t="s" s="191">
        <f>HYPERLINK("https://ct.wwsires.com/bull/7HO15097","GRANADA")</f>
        <v>571</v>
      </c>
      <c r="B195" t="s">
        <v>572</v>
      </c>
      <c r="C195" t="s">
        <v>573</v>
      </c>
      <c r="D195" t="n">
        <v>2861.0</v>
      </c>
      <c r="E195" t="n">
        <v>1057.0</v>
      </c>
      <c r="F195" t="n">
        <v>2411.0</v>
      </c>
      <c r="G195" t="n">
        <v>93.0</v>
      </c>
      <c r="H195" t="n">
        <v>0.0</v>
      </c>
      <c r="I195" t="n">
        <v>64.0</v>
      </c>
      <c r="J195" t="n">
        <v>-0.04</v>
      </c>
      <c r="K195" t="n">
        <v>0.89</v>
      </c>
      <c r="L195" t="n">
        <v>0.69</v>
      </c>
      <c r="M195" t="n">
        <v>5.3</v>
      </c>
      <c r="N195" t="n">
        <v>278.0</v>
      </c>
      <c r="O195" t="n">
        <v>2.88</v>
      </c>
      <c r="P195" t="n">
        <v>-0.5</v>
      </c>
      <c r="Q195" t="n">
        <v>1.9</v>
      </c>
      <c r="R195" t="n">
        <v>-2.2</v>
      </c>
    </row>
    <row r="196">
      <c r="A196" t="s" s="192">
        <f>HYPERLINK("https://ct.wwsires.com/bull/7HO15363","GRANBY")</f>
        <v>574</v>
      </c>
      <c r="B196" t="s">
        <v>575</v>
      </c>
      <c r="C196" t="s">
        <v>576</v>
      </c>
      <c r="D196" t="n">
        <v>2848.0</v>
      </c>
      <c r="E196" t="n">
        <v>1037.0</v>
      </c>
      <c r="F196" t="n">
        <v>322.0</v>
      </c>
      <c r="G196" t="n">
        <v>83.0</v>
      </c>
      <c r="H196" t="n">
        <v>0.27</v>
      </c>
      <c r="I196" t="n">
        <v>33.0</v>
      </c>
      <c r="J196" t="n">
        <v>0.09</v>
      </c>
      <c r="K196" t="n">
        <v>0.79</v>
      </c>
      <c r="L196" t="n">
        <v>1.78</v>
      </c>
      <c r="M196" t="n">
        <v>5.5</v>
      </c>
      <c r="N196" t="n">
        <v>181.0</v>
      </c>
      <c r="O196" t="n">
        <v>2.54</v>
      </c>
      <c r="P196" t="n">
        <v>1.5</v>
      </c>
      <c r="Q196" t="n">
        <v>2.0</v>
      </c>
      <c r="R196" t="n">
        <v>0.5</v>
      </c>
    </row>
    <row r="197">
      <c r="A197" t="s" s="193">
        <f>HYPERLINK("https://ct.wwsires.com/bull/7HO15720","GRAPPLER")</f>
        <v>577</v>
      </c>
      <c r="B197" t="s">
        <v>578</v>
      </c>
      <c r="C197" t="s">
        <v>579</v>
      </c>
      <c r="D197" t="n">
        <v>2707.0</v>
      </c>
      <c r="E197" t="n">
        <v>903.0</v>
      </c>
      <c r="F197" t="n">
        <v>973.0</v>
      </c>
      <c r="G197" t="n">
        <v>79.0</v>
      </c>
      <c r="H197" t="n">
        <v>0.16</v>
      </c>
      <c r="I197" t="n">
        <v>50.0</v>
      </c>
      <c r="J197" t="n">
        <v>0.07</v>
      </c>
      <c r="K197" t="n">
        <v>0.96</v>
      </c>
      <c r="L197" t="n">
        <v>1.39</v>
      </c>
      <c r="M197" t="n">
        <v>3.1</v>
      </c>
      <c r="N197" t="n">
        <v>211.0</v>
      </c>
      <c r="O197" t="n">
        <v>2.62</v>
      </c>
      <c r="P197" t="n">
        <v>-1.8</v>
      </c>
      <c r="Q197" t="n">
        <v>1.9</v>
      </c>
      <c r="R197" t="n">
        <v>-3.1</v>
      </c>
    </row>
    <row r="198">
      <c r="A198" t="s" s="194">
        <f>HYPERLINK("https://ct.wwsires.com/bull/7JE01490","GREG")</f>
        <v>580</v>
      </c>
      <c r="B198" t="s">
        <v>581</v>
      </c>
      <c r="C198" t="s">
        <v>582</v>
      </c>
      <c r="D198" t="n">
        <v>59.0</v>
      </c>
      <c r="E198" t="n">
        <v>362.0</v>
      </c>
      <c r="F198" t="n">
        <v>609.0</v>
      </c>
      <c r="G198" t="n">
        <v>4.0</v>
      </c>
      <c r="H198" t="n">
        <v>-0.13</v>
      </c>
      <c r="I198" t="n">
        <v>27.0</v>
      </c>
      <c r="J198" t="n">
        <v>0.02</v>
      </c>
      <c r="K198" t="n">
        <v>0.3</v>
      </c>
      <c r="L198" t="n">
        <v>9.2</v>
      </c>
      <c r="M198" t="n">
        <v>3.0</v>
      </c>
      <c r="N198" t="n">
        <v>0.0</v>
      </c>
      <c r="O198" t="n">
        <v>3.05</v>
      </c>
      <c r="P198" t="n">
        <v>0.0</v>
      </c>
      <c r="Q198" t="n">
        <v>0.0</v>
      </c>
      <c r="R198" t="n">
        <v>-1.7</v>
      </c>
    </row>
    <row r="199">
      <c r="A199" t="s" s="195">
        <f>HYPERLINK("https://ct.wwsires.com/bull/614HO07796","GRIFF")</f>
        <v>583</v>
      </c>
      <c r="B199" t="s">
        <v>584</v>
      </c>
      <c r="C199" t="s">
        <v>585</v>
      </c>
      <c r="D199" t="n">
        <v>2841.0</v>
      </c>
      <c r="E199" t="n">
        <v>772.0</v>
      </c>
      <c r="F199" t="n">
        <v>1007.0</v>
      </c>
      <c r="G199" t="n">
        <v>107.0</v>
      </c>
      <c r="H199" t="n">
        <v>0.26</v>
      </c>
      <c r="I199" t="n">
        <v>60.0</v>
      </c>
      <c r="J199" t="n">
        <v>0.11</v>
      </c>
      <c r="K199" t="n">
        <v>0.77</v>
      </c>
      <c r="L199" t="n">
        <v>0.7</v>
      </c>
      <c r="M199" t="n">
        <v>2.7</v>
      </c>
      <c r="N199" t="n">
        <v>269.0</v>
      </c>
      <c r="O199" t="n">
        <v>3.1</v>
      </c>
      <c r="P199" t="n">
        <v>0.7</v>
      </c>
      <c r="Q199" t="n">
        <v>2.2</v>
      </c>
      <c r="R199" t="n">
        <v>-1.0</v>
      </c>
    </row>
    <row r="200">
      <c r="A200" t="s" s="196">
        <f>HYPERLINK("https://ct.wwsires.com/bull/7HO15398","HABITUDE")</f>
        <v>586</v>
      </c>
      <c r="B200" t="s">
        <v>587</v>
      </c>
      <c r="C200" t="s">
        <v>588</v>
      </c>
      <c r="D200" t="n">
        <v>2859.0</v>
      </c>
      <c r="E200" t="n">
        <v>712.0</v>
      </c>
      <c r="F200" t="n">
        <v>-7.0</v>
      </c>
      <c r="G200" t="n">
        <v>78.0</v>
      </c>
      <c r="H200" t="n">
        <v>0.31</v>
      </c>
      <c r="I200" t="n">
        <v>26.0</v>
      </c>
      <c r="J200" t="n">
        <v>0.1</v>
      </c>
      <c r="K200" t="n">
        <v>1.98</v>
      </c>
      <c r="L200" t="n">
        <v>2.33</v>
      </c>
      <c r="M200" t="n">
        <v>4.8</v>
      </c>
      <c r="N200" t="n">
        <v>166.0</v>
      </c>
      <c r="O200" t="n">
        <v>2.72</v>
      </c>
      <c r="P200" t="n">
        <v>2.1</v>
      </c>
      <c r="Q200" t="n">
        <v>1.8</v>
      </c>
      <c r="R200" t="n">
        <v>1.6</v>
      </c>
    </row>
    <row r="201">
      <c r="A201" t="s" s="197">
        <f>HYPERLINK("https://ct.wwsires.com/bull/14HO15646","HAGERMAN-P")</f>
        <v>589</v>
      </c>
      <c r="B201" t="s">
        <v>590</v>
      </c>
      <c r="C201" t="s">
        <v>591</v>
      </c>
      <c r="D201" t="n">
        <v>2810.0</v>
      </c>
      <c r="E201" t="n">
        <v>1076.0</v>
      </c>
      <c r="F201" t="n">
        <v>507.0</v>
      </c>
      <c r="G201" t="n">
        <v>113.0</v>
      </c>
      <c r="H201" t="n">
        <v>0.36</v>
      </c>
      <c r="I201" t="n">
        <v>43.0</v>
      </c>
      <c r="J201" t="n">
        <v>0.1</v>
      </c>
      <c r="K201" t="n">
        <v>-0.09</v>
      </c>
      <c r="L201" t="n">
        <v>0.97</v>
      </c>
      <c r="M201" t="n">
        <v>3.7</v>
      </c>
      <c r="N201" t="n">
        <v>284.0</v>
      </c>
      <c r="O201" t="n">
        <v>2.9</v>
      </c>
      <c r="P201" t="n">
        <v>-0.1</v>
      </c>
      <c r="Q201" t="n">
        <v>1.5</v>
      </c>
      <c r="R201" t="n">
        <v>-1.0</v>
      </c>
    </row>
    <row r="202">
      <c r="A202" t="s" s="198">
        <f>HYPERLINK("https://ct.wwsires.com/bull/7HO15533","HALBERT")</f>
        <v>592</v>
      </c>
      <c r="B202" t="s">
        <v>593</v>
      </c>
      <c r="C202" t="s">
        <v>594</v>
      </c>
      <c r="D202" t="n">
        <v>2771.0</v>
      </c>
      <c r="E202" t="n">
        <v>1240.0</v>
      </c>
      <c r="F202" t="n">
        <v>1616.0</v>
      </c>
      <c r="G202" t="n">
        <v>66.0</v>
      </c>
      <c r="H202" t="n">
        <v>0.02</v>
      </c>
      <c r="I202" t="n">
        <v>60.0</v>
      </c>
      <c r="J202" t="n">
        <v>0.03</v>
      </c>
      <c r="K202" t="n">
        <v>-0.23</v>
      </c>
      <c r="L202" t="n">
        <v>0.39</v>
      </c>
      <c r="M202" t="n">
        <v>5.7</v>
      </c>
      <c r="N202" t="n">
        <v>245.0</v>
      </c>
      <c r="O202" t="n">
        <v>2.68</v>
      </c>
      <c r="P202" t="n">
        <v>0.9</v>
      </c>
      <c r="Q202" t="n">
        <v>1.7</v>
      </c>
      <c r="R202" t="n">
        <v>-0.1</v>
      </c>
    </row>
    <row r="203">
      <c r="A203" t="s" s="199">
        <f>HYPERLINK("https://ct.wwsires.com/bull/14HO15610","HALFBACK")</f>
        <v>595</v>
      </c>
      <c r="B203" t="s">
        <v>596</v>
      </c>
      <c r="C203" t="s">
        <v>597</v>
      </c>
      <c r="D203" t="n">
        <v>2752.0</v>
      </c>
      <c r="E203" t="n">
        <v>671.0</v>
      </c>
      <c r="F203" t="n">
        <v>822.0</v>
      </c>
      <c r="G203" t="n">
        <v>83.0</v>
      </c>
      <c r="H203" t="n">
        <v>0.2</v>
      </c>
      <c r="I203" t="n">
        <v>40.0</v>
      </c>
      <c r="J203" t="n">
        <v>0.05</v>
      </c>
      <c r="K203" t="n">
        <v>2.0</v>
      </c>
      <c r="L203" t="n">
        <v>1.98</v>
      </c>
      <c r="M203" t="n">
        <v>1.8</v>
      </c>
      <c r="N203" t="n">
        <v>216.0</v>
      </c>
      <c r="O203" t="n">
        <v>3.18</v>
      </c>
      <c r="P203" t="n">
        <v>1.2</v>
      </c>
      <c r="Q203" t="n">
        <v>1.6</v>
      </c>
      <c r="R203" t="n">
        <v>-0.1</v>
      </c>
    </row>
    <row r="204">
      <c r="A204" t="s" s="200">
        <f>HYPERLINK("https://ct.wwsires.com/bull/250HO15364","HALO-PP")</f>
        <v>598</v>
      </c>
      <c r="B204" t="s">
        <v>599</v>
      </c>
      <c r="C204" t="s">
        <v>600</v>
      </c>
      <c r="D204" t="n">
        <v>2811.0</v>
      </c>
      <c r="E204" t="n">
        <v>889.0</v>
      </c>
      <c r="F204" t="n">
        <v>619.0</v>
      </c>
      <c r="G204" t="n">
        <v>73.0</v>
      </c>
      <c r="H204" t="n">
        <v>0.19</v>
      </c>
      <c r="I204" t="n">
        <v>51.0</v>
      </c>
      <c r="J204" t="n">
        <v>0.12</v>
      </c>
      <c r="K204" t="n">
        <v>1.88</v>
      </c>
      <c r="L204" t="n">
        <v>2.05</v>
      </c>
      <c r="M204" t="n">
        <v>4.0</v>
      </c>
      <c r="N204" t="n">
        <v>217.0</v>
      </c>
      <c r="O204" t="n">
        <v>2.74</v>
      </c>
      <c r="P204" t="n">
        <v>0.1</v>
      </c>
      <c r="Q204" t="n">
        <v>2.3</v>
      </c>
      <c r="R204" t="n">
        <v>-0.6</v>
      </c>
    </row>
    <row r="205">
      <c r="A205" t="s" s="201">
        <f>HYPERLINK("https://ct.wwsires.com/bull/7HO15325","HANANS")</f>
        <v>601</v>
      </c>
      <c r="B205" t="s">
        <v>602</v>
      </c>
      <c r="C205" t="s">
        <v>603</v>
      </c>
      <c r="D205" t="n">
        <v>2802.0</v>
      </c>
      <c r="E205" t="n">
        <v>598.0</v>
      </c>
      <c r="F205" t="n">
        <v>-55.0</v>
      </c>
      <c r="G205" t="n">
        <v>84.0</v>
      </c>
      <c r="H205" t="n">
        <v>0.34</v>
      </c>
      <c r="I205" t="n">
        <v>40.0</v>
      </c>
      <c r="J205" t="n">
        <v>0.16</v>
      </c>
      <c r="K205" t="n">
        <v>3.68</v>
      </c>
      <c r="L205" t="n">
        <v>2.67</v>
      </c>
      <c r="M205" t="n">
        <v>2.0</v>
      </c>
      <c r="N205" t="n">
        <v>183.0</v>
      </c>
      <c r="O205" t="n">
        <v>2.81</v>
      </c>
      <c r="P205" t="n">
        <v>-3.8</v>
      </c>
      <c r="Q205" t="n">
        <v>2.7</v>
      </c>
      <c r="R205" t="n">
        <v>-3.7</v>
      </c>
    </row>
    <row r="206">
      <c r="A206" t="s" s="202">
        <f>HYPERLINK("https://ct.wwsires.com/bull/250HO14579","HANCOCK")</f>
        <v>604</v>
      </c>
      <c r="B206" t="s">
        <v>605</v>
      </c>
      <c r="C206" t="s">
        <v>606</v>
      </c>
      <c r="D206" t="n">
        <v>2766.0</v>
      </c>
      <c r="E206" t="n">
        <v>414.0</v>
      </c>
      <c r="F206" t="n">
        <v>1262.0</v>
      </c>
      <c r="G206" t="n">
        <v>50.0</v>
      </c>
      <c r="H206" t="n">
        <v>0.01</v>
      </c>
      <c r="I206" t="n">
        <v>43.0</v>
      </c>
      <c r="J206" t="n">
        <v>0.01</v>
      </c>
      <c r="K206" t="n">
        <v>3.63</v>
      </c>
      <c r="L206" t="n">
        <v>3.39</v>
      </c>
      <c r="M206" t="n">
        <v>3.1</v>
      </c>
      <c r="N206" t="n">
        <v>156.0</v>
      </c>
      <c r="O206" t="n">
        <v>2.82</v>
      </c>
      <c r="P206" t="n">
        <v>-1.7</v>
      </c>
      <c r="Q206" t="n">
        <v>2.2</v>
      </c>
      <c r="R206" t="n">
        <v>-2.1</v>
      </c>
    </row>
    <row r="207">
      <c r="A207" t="s" s="203">
        <f>HYPERLINK("https://ct.wwsires.com/bull/7HO15524","HANDSHAKE")</f>
        <v>607</v>
      </c>
      <c r="B207" t="s">
        <v>608</v>
      </c>
      <c r="C207" t="s">
        <v>609</v>
      </c>
      <c r="D207" t="n">
        <v>2737.0</v>
      </c>
      <c r="E207" t="n">
        <v>690.0</v>
      </c>
      <c r="F207" t="n">
        <v>-186.0</v>
      </c>
      <c r="G207" t="n">
        <v>66.0</v>
      </c>
      <c r="H207" t="n">
        <v>0.29</v>
      </c>
      <c r="I207" t="n">
        <v>35.0</v>
      </c>
      <c r="J207" t="n">
        <v>0.16</v>
      </c>
      <c r="K207" t="n">
        <v>3.05</v>
      </c>
      <c r="L207" t="n">
        <v>2.39</v>
      </c>
      <c r="M207" t="n">
        <v>1.4</v>
      </c>
      <c r="N207" t="n">
        <v>157.0</v>
      </c>
      <c r="O207" t="n">
        <v>3.03</v>
      </c>
      <c r="P207" t="n">
        <v>-0.5</v>
      </c>
      <c r="Q207" t="n">
        <v>1.7</v>
      </c>
      <c r="R207" t="n">
        <v>-0.7</v>
      </c>
    </row>
    <row r="208">
      <c r="A208" t="s" s="204">
        <f>HYPERLINK("https://ct.wwsires.com/bull/7HO14734","HANDSOME")</f>
        <v>610</v>
      </c>
      <c r="B208" t="s">
        <v>611</v>
      </c>
      <c r="C208" t="s">
        <v>606</v>
      </c>
      <c r="D208" t="n">
        <v>2670.0</v>
      </c>
      <c r="E208" t="n">
        <v>251.0</v>
      </c>
      <c r="F208" t="n">
        <v>1249.0</v>
      </c>
      <c r="G208" t="n">
        <v>71.0</v>
      </c>
      <c r="H208" t="n">
        <v>0.09</v>
      </c>
      <c r="I208" t="n">
        <v>47.0</v>
      </c>
      <c r="J208" t="n">
        <v>0.03</v>
      </c>
      <c r="K208" t="n">
        <v>3.44</v>
      </c>
      <c r="L208" t="n">
        <v>2.41</v>
      </c>
      <c r="M208" t="n">
        <v>0.1</v>
      </c>
      <c r="N208" t="n">
        <v>188.0</v>
      </c>
      <c r="O208" t="n">
        <v>3.08</v>
      </c>
      <c r="P208" t="n">
        <v>-2.9</v>
      </c>
      <c r="Q208" t="n">
        <v>2.5</v>
      </c>
      <c r="R208" t="n">
        <v>-3.2</v>
      </c>
    </row>
    <row r="209">
      <c r="A209" t="s" s="205">
        <f>HYPERLINK("https://ct.wwsires.com/bull/7HO15440","HANDY-RED")</f>
        <v>612</v>
      </c>
      <c r="B209" t="s">
        <v>613</v>
      </c>
      <c r="C209" t="s">
        <v>614</v>
      </c>
      <c r="D209" t="n">
        <v>2687.0</v>
      </c>
      <c r="E209" t="n">
        <v>761.0</v>
      </c>
      <c r="F209" t="n">
        <v>1439.0</v>
      </c>
      <c r="G209" t="n">
        <v>61.0</v>
      </c>
      <c r="H209" t="n">
        <v>0.02</v>
      </c>
      <c r="I209" t="n">
        <v>44.0</v>
      </c>
      <c r="J209" t="n">
        <v>-0.01</v>
      </c>
      <c r="K209" t="n">
        <v>1.49</v>
      </c>
      <c r="L209" t="n">
        <v>1.53</v>
      </c>
      <c r="M209" t="n">
        <v>3.8</v>
      </c>
      <c r="N209" t="n">
        <v>202.0</v>
      </c>
      <c r="O209" t="n">
        <v>2.92</v>
      </c>
      <c r="P209" t="n">
        <v>-1.1</v>
      </c>
      <c r="Q209" t="n">
        <v>1.3</v>
      </c>
      <c r="R209" t="n">
        <v>-1.3</v>
      </c>
    </row>
    <row r="210">
      <c r="A210" t="s" s="206">
        <f>HYPERLINK("https://ct.wwsires.com/bull/7HO14838","HANFORD")</f>
        <v>615</v>
      </c>
      <c r="B210" t="s">
        <v>616</v>
      </c>
      <c r="C210" t="s">
        <v>606</v>
      </c>
      <c r="D210" t="n">
        <v>2504.0</v>
      </c>
      <c r="E210" t="n">
        <v>163.0</v>
      </c>
      <c r="F210" t="n">
        <v>610.0</v>
      </c>
      <c r="G210" t="n">
        <v>40.0</v>
      </c>
      <c r="H210" t="n">
        <v>0.06</v>
      </c>
      <c r="I210" t="n">
        <v>23.0</v>
      </c>
      <c r="J210" t="n">
        <v>0.01</v>
      </c>
      <c r="K210" t="n">
        <v>2.94</v>
      </c>
      <c r="L210" t="n">
        <v>2.37</v>
      </c>
      <c r="M210" t="n">
        <v>1.8</v>
      </c>
      <c r="N210" t="n">
        <v>100.0</v>
      </c>
      <c r="O210" t="n">
        <v>2.98</v>
      </c>
      <c r="P210" t="n">
        <v>-1.3</v>
      </c>
      <c r="Q210" t="n">
        <v>2.4</v>
      </c>
      <c r="R210" t="n">
        <v>-2.1</v>
      </c>
    </row>
    <row r="211">
      <c r="A211" t="s" s="207">
        <f>HYPERLINK("https://ct.wwsires.com/bull/7HO15307","HANGRY")</f>
        <v>617</v>
      </c>
      <c r="B211" t="s">
        <v>618</v>
      </c>
      <c r="C211" t="s">
        <v>619</v>
      </c>
      <c r="D211" t="n">
        <v>2671.0</v>
      </c>
      <c r="E211" t="n">
        <v>1136.0</v>
      </c>
      <c r="F211" t="n">
        <v>896.0</v>
      </c>
      <c r="G211" t="n">
        <v>79.0</v>
      </c>
      <c r="H211" t="n">
        <v>0.17</v>
      </c>
      <c r="I211" t="n">
        <v>40.0</v>
      </c>
      <c r="J211" t="n">
        <v>0.04</v>
      </c>
      <c r="K211" t="n">
        <v>-0.16</v>
      </c>
      <c r="L211" t="n">
        <v>0.84</v>
      </c>
      <c r="M211" t="n">
        <v>5.0</v>
      </c>
      <c r="N211" t="n">
        <v>236.0</v>
      </c>
      <c r="O211" t="n">
        <v>2.76</v>
      </c>
      <c r="P211" t="n">
        <v>-0.1</v>
      </c>
      <c r="Q211" t="n">
        <v>1.5</v>
      </c>
      <c r="R211" t="n">
        <v>-1.2</v>
      </c>
    </row>
    <row r="212">
      <c r="A212" t="s" s="208">
        <f>HYPERLINK("https://ct.wwsires.com/bull/250HO15322","HANLEY")</f>
        <v>620</v>
      </c>
      <c r="B212" t="s">
        <v>621</v>
      </c>
      <c r="C212" t="s">
        <v>622</v>
      </c>
      <c r="D212" t="n">
        <v>2613.0</v>
      </c>
      <c r="E212" t="n">
        <v>182.0</v>
      </c>
      <c r="F212" t="n">
        <v>599.0</v>
      </c>
      <c r="G212" t="n">
        <v>51.0</v>
      </c>
      <c r="H212" t="n">
        <v>0.11</v>
      </c>
      <c r="I212" t="n">
        <v>34.0</v>
      </c>
      <c r="J212" t="n">
        <v>0.06</v>
      </c>
      <c r="K212" t="n">
        <v>2.82</v>
      </c>
      <c r="L212" t="n">
        <v>2.3</v>
      </c>
      <c r="M212" t="n">
        <v>2.5</v>
      </c>
      <c r="N212" t="n">
        <v>101.0</v>
      </c>
      <c r="O212" t="n">
        <v>2.69</v>
      </c>
      <c r="P212" t="n">
        <v>-2.1</v>
      </c>
      <c r="Q212" t="n">
        <v>3.0</v>
      </c>
      <c r="R212" t="n">
        <v>-2.6</v>
      </c>
    </row>
    <row r="213">
      <c r="A213" t="s" s="209">
        <f>HYPERLINK("https://ct.wwsires.com/bull/14HO14587","HARLOW")</f>
        <v>623</v>
      </c>
      <c r="B213" t="s">
        <v>624</v>
      </c>
      <c r="C213" t="s">
        <v>625</v>
      </c>
      <c r="D213" t="n">
        <v>2809.0</v>
      </c>
      <c r="E213" t="n">
        <v>983.0</v>
      </c>
      <c r="F213" t="n">
        <v>1490.0</v>
      </c>
      <c r="G213" t="n">
        <v>103.0</v>
      </c>
      <c r="H213" t="n">
        <v>0.17</v>
      </c>
      <c r="I213" t="n">
        <v>45.0</v>
      </c>
      <c r="J213" t="n">
        <v>-0.01</v>
      </c>
      <c r="K213" t="n">
        <v>0.8</v>
      </c>
      <c r="L213" t="n">
        <v>1.28</v>
      </c>
      <c r="M213" t="n">
        <v>4.7</v>
      </c>
      <c r="N213" t="n">
        <v>271.0</v>
      </c>
      <c r="O213" t="n">
        <v>2.79</v>
      </c>
      <c r="P213" t="n">
        <v>-2.8</v>
      </c>
      <c r="Q213" t="n">
        <v>1.7</v>
      </c>
      <c r="R213" t="n">
        <v>-3.7</v>
      </c>
    </row>
    <row r="214">
      <c r="A214" t="s" s="210">
        <f>HYPERLINK("https://ct.wwsires.com/bull/7HO15472","HARPER")</f>
        <v>626</v>
      </c>
      <c r="B214" t="s">
        <v>627</v>
      </c>
      <c r="C214" t="s">
        <v>628</v>
      </c>
      <c r="D214" t="n">
        <v>2876.0</v>
      </c>
      <c r="E214" t="n">
        <v>601.0</v>
      </c>
      <c r="F214" t="n">
        <v>932.0</v>
      </c>
      <c r="G214" t="n">
        <v>128.0</v>
      </c>
      <c r="H214" t="n">
        <v>0.35</v>
      </c>
      <c r="I214" t="n">
        <v>50.0</v>
      </c>
      <c r="J214" t="n">
        <v>0.08</v>
      </c>
      <c r="K214" t="n">
        <v>1.33</v>
      </c>
      <c r="L214" t="n">
        <v>1.42</v>
      </c>
      <c r="M214" t="n">
        <v>1.2</v>
      </c>
      <c r="N214" t="n">
        <v>296.0</v>
      </c>
      <c r="O214" t="n">
        <v>2.9</v>
      </c>
      <c r="P214" t="n">
        <v>-1.7</v>
      </c>
      <c r="Q214" t="n">
        <v>1.7</v>
      </c>
      <c r="R214" t="n">
        <v>-1.9</v>
      </c>
    </row>
    <row r="215">
      <c r="A215" t="s" s="211">
        <f>HYPERLINK("https://ct.wwsires.com/bull/7HO15721","HARRISENNA")</f>
        <v>629</v>
      </c>
      <c r="B215" t="s">
        <v>630</v>
      </c>
      <c r="C215" t="s">
        <v>631</v>
      </c>
      <c r="D215" t="n">
        <v>2872.0</v>
      </c>
      <c r="E215" t="n">
        <v>962.0</v>
      </c>
      <c r="F215" t="n">
        <v>1107.0</v>
      </c>
      <c r="G215" t="n">
        <v>87.0</v>
      </c>
      <c r="H215" t="n">
        <v>0.17</v>
      </c>
      <c r="I215" t="n">
        <v>54.0</v>
      </c>
      <c r="J215" t="n">
        <v>0.07</v>
      </c>
      <c r="K215" t="n">
        <v>1.66</v>
      </c>
      <c r="L215" t="n">
        <v>1.67</v>
      </c>
      <c r="M215" t="n">
        <v>4.1</v>
      </c>
      <c r="N215" t="n">
        <v>242.0</v>
      </c>
      <c r="O215" t="n">
        <v>2.75</v>
      </c>
      <c r="P215" t="n">
        <v>-0.6</v>
      </c>
      <c r="Q215" t="n">
        <v>1.6</v>
      </c>
      <c r="R215" t="n">
        <v>-1.9</v>
      </c>
    </row>
    <row r="216">
      <c r="A216" t="s" s="212">
        <f>HYPERLINK("https://ct.wwsires.com/bull/250HO14928","HAWK")</f>
        <v>632</v>
      </c>
      <c r="B216" t="s">
        <v>633</v>
      </c>
      <c r="C216" t="s">
        <v>634</v>
      </c>
      <c r="D216" t="n">
        <v>2797.0</v>
      </c>
      <c r="E216" t="n">
        <v>647.0</v>
      </c>
      <c r="F216" t="n">
        <v>313.0</v>
      </c>
      <c r="G216" t="n">
        <v>89.0</v>
      </c>
      <c r="H216" t="n">
        <v>0.3</v>
      </c>
      <c r="I216" t="n">
        <v>43.0</v>
      </c>
      <c r="J216" t="n">
        <v>0.13</v>
      </c>
      <c r="K216" t="n">
        <v>1.49</v>
      </c>
      <c r="L216" t="n">
        <v>2.18</v>
      </c>
      <c r="M216" t="n">
        <v>2.6</v>
      </c>
      <c r="N216" t="n">
        <v>213.0</v>
      </c>
      <c r="O216" t="n">
        <v>2.81</v>
      </c>
      <c r="P216" t="n">
        <v>-1.1</v>
      </c>
      <c r="Q216" t="n">
        <v>1.8</v>
      </c>
      <c r="R216" t="n">
        <v>-2.0</v>
      </c>
    </row>
    <row r="217">
      <c r="A217" t="s" s="213">
        <f>HYPERLINK("https://ct.wwsires.com/bull/250HO15629","HEADFIRST")</f>
        <v>635</v>
      </c>
      <c r="B217" t="s">
        <v>636</v>
      </c>
      <c r="C217" t="s">
        <v>637</v>
      </c>
      <c r="D217" t="n">
        <v>2766.0</v>
      </c>
      <c r="E217" t="n">
        <v>802.0</v>
      </c>
      <c r="F217" t="n">
        <v>740.0</v>
      </c>
      <c r="G217" t="n">
        <v>83.0</v>
      </c>
      <c r="H217" t="n">
        <v>0.21</v>
      </c>
      <c r="I217" t="n">
        <v>40.0</v>
      </c>
      <c r="J217" t="n">
        <v>0.06</v>
      </c>
      <c r="K217" t="n">
        <v>1.06</v>
      </c>
      <c r="L217" t="n">
        <v>0.85</v>
      </c>
      <c r="M217" t="n">
        <v>3.9</v>
      </c>
      <c r="N217" t="n">
        <v>212.0</v>
      </c>
      <c r="O217" t="n">
        <v>2.65</v>
      </c>
      <c r="P217" t="n">
        <v>0.6</v>
      </c>
      <c r="Q217" t="n">
        <v>2.0</v>
      </c>
      <c r="R217" t="n">
        <v>-0.7</v>
      </c>
    </row>
    <row r="218">
      <c r="A218" t="s" s="214">
        <f>HYPERLINK("https://ct.wwsires.com/bull/250HO15240","HEART")</f>
        <v>638</v>
      </c>
      <c r="B218" t="s">
        <v>639</v>
      </c>
      <c r="C218" t="s">
        <v>640</v>
      </c>
      <c r="D218" t="n">
        <v>2799.0</v>
      </c>
      <c r="E218" t="n">
        <v>927.0</v>
      </c>
      <c r="F218" t="n">
        <v>1024.0</v>
      </c>
      <c r="G218" t="n">
        <v>70.0</v>
      </c>
      <c r="H218" t="n">
        <v>0.12</v>
      </c>
      <c r="I218" t="n">
        <v>48.0</v>
      </c>
      <c r="J218" t="n">
        <v>0.06</v>
      </c>
      <c r="K218" t="n">
        <v>1.28</v>
      </c>
      <c r="L218" t="n">
        <v>1.42</v>
      </c>
      <c r="M218" t="n">
        <v>4.0</v>
      </c>
      <c r="N218" t="n">
        <v>160.0</v>
      </c>
      <c r="O218" t="n">
        <v>2.62</v>
      </c>
      <c r="P218" t="n">
        <v>1.3</v>
      </c>
      <c r="Q218" t="n">
        <v>2.4</v>
      </c>
      <c r="R218" t="n">
        <v>0.6</v>
      </c>
    </row>
    <row r="219">
      <c r="A219" t="s" s="215">
        <f>HYPERLINK("https://ct.wwsires.com/bull/14HO15250","HELIOGEN")</f>
        <v>641</v>
      </c>
      <c r="B219" t="s">
        <v>642</v>
      </c>
      <c r="C219" t="s">
        <v>643</v>
      </c>
      <c r="D219" t="n">
        <v>2760.0</v>
      </c>
      <c r="E219" t="n">
        <v>782.0</v>
      </c>
      <c r="F219" t="n">
        <v>1044.0</v>
      </c>
      <c r="G219" t="n">
        <v>53.0</v>
      </c>
      <c r="H219" t="n">
        <v>0.05</v>
      </c>
      <c r="I219" t="n">
        <v>40.0</v>
      </c>
      <c r="J219" t="n">
        <v>0.03</v>
      </c>
      <c r="K219" t="n">
        <v>0.56</v>
      </c>
      <c r="L219" t="n">
        <v>1.22</v>
      </c>
      <c r="M219" t="n">
        <v>6.9</v>
      </c>
      <c r="N219" t="n">
        <v>165.0</v>
      </c>
      <c r="O219" t="n">
        <v>2.55</v>
      </c>
      <c r="P219" t="n">
        <v>2.0</v>
      </c>
      <c r="Q219" t="n">
        <v>1.8</v>
      </c>
      <c r="R219" t="n">
        <v>0.7</v>
      </c>
    </row>
    <row r="220">
      <c r="A220" t="s" s="216">
        <f>HYPERLINK("https://ct.wwsires.com/bull/14HO07770","HELIX")</f>
        <v>644</v>
      </c>
      <c r="B220" t="s">
        <v>645</v>
      </c>
      <c r="C220" t="s">
        <v>585</v>
      </c>
      <c r="D220" t="n">
        <v>2735.0</v>
      </c>
      <c r="E220" t="n">
        <v>702.0</v>
      </c>
      <c r="F220" t="n">
        <v>2020.0</v>
      </c>
      <c r="G220" t="n">
        <v>118.0</v>
      </c>
      <c r="H220" t="n">
        <v>0.15</v>
      </c>
      <c r="I220" t="n">
        <v>69.0</v>
      </c>
      <c r="J220" t="n">
        <v>0.02</v>
      </c>
      <c r="K220" t="n">
        <v>1.04</v>
      </c>
      <c r="L220" t="n">
        <v>0.84</v>
      </c>
      <c r="M220" t="n">
        <v>-0.2</v>
      </c>
      <c r="N220" t="n">
        <v>310.0</v>
      </c>
      <c r="O220" t="n">
        <v>3.03</v>
      </c>
      <c r="P220" t="n">
        <v>-2.4</v>
      </c>
      <c r="Q220" t="n">
        <v>2.2</v>
      </c>
      <c r="R220" t="n">
        <v>-3.0</v>
      </c>
    </row>
    <row r="221">
      <c r="A221" t="s" s="217">
        <f>HYPERLINK("https://ct.wwsires.com/bull/7JE01843","HERBSTREIT")</f>
        <v>646</v>
      </c>
      <c r="B221" t="s">
        <v>647</v>
      </c>
      <c r="C221" t="s">
        <v>648</v>
      </c>
      <c r="D221" t="n">
        <v>119.0</v>
      </c>
      <c r="E221" t="n">
        <v>745.0</v>
      </c>
      <c r="F221" t="n">
        <v>476.0</v>
      </c>
      <c r="G221" t="n">
        <v>42.0</v>
      </c>
      <c r="H221" t="n">
        <v>0.09</v>
      </c>
      <c r="I221" t="n">
        <v>39.0</v>
      </c>
      <c r="J221" t="n">
        <v>0.11</v>
      </c>
      <c r="K221" t="n">
        <v>-0.1</v>
      </c>
      <c r="L221" t="n">
        <v>5.6</v>
      </c>
      <c r="M221" t="n">
        <v>4.5</v>
      </c>
      <c r="N221" t="n">
        <v>0.0</v>
      </c>
      <c r="O221" t="n">
        <v>2.86</v>
      </c>
      <c r="P221" t="n">
        <v>0.0</v>
      </c>
      <c r="Q221" t="n">
        <v>0.0</v>
      </c>
      <c r="R221" t="n">
        <v>-1.2</v>
      </c>
    </row>
    <row r="222">
      <c r="A222" t="s" s="218">
        <f>HYPERLINK("https://ct.wwsires.com/bull/7HO15576","HERSHEY")</f>
        <v>649</v>
      </c>
      <c r="B222" t="s">
        <v>650</v>
      </c>
      <c r="C222" t="s">
        <v>651</v>
      </c>
      <c r="D222" t="n">
        <v>2645.0</v>
      </c>
      <c r="E222" t="n">
        <v>876.0</v>
      </c>
      <c r="F222" t="n">
        <v>54.0</v>
      </c>
      <c r="G222" t="n">
        <v>71.0</v>
      </c>
      <c r="H222" t="n">
        <v>0.27</v>
      </c>
      <c r="I222" t="n">
        <v>25.0</v>
      </c>
      <c r="J222" t="n">
        <v>0.09</v>
      </c>
      <c r="K222" t="n">
        <v>0.76</v>
      </c>
      <c r="L222" t="n">
        <v>1.31</v>
      </c>
      <c r="M222" t="n">
        <v>4.3</v>
      </c>
      <c r="N222" t="n">
        <v>190.0</v>
      </c>
      <c r="O222" t="n">
        <v>2.49</v>
      </c>
      <c r="P222" t="n">
        <v>-0.3</v>
      </c>
      <c r="Q222" t="n">
        <v>2.7</v>
      </c>
      <c r="R222" t="n">
        <v>-1.6</v>
      </c>
    </row>
    <row r="223">
      <c r="A223" t="s" s="219">
        <f>HYPERLINK("https://ct.wwsires.com/bull/7HO14692","HIDEYHO")</f>
        <v>652</v>
      </c>
      <c r="B223" t="s">
        <v>653</v>
      </c>
      <c r="C223" t="s">
        <v>654</v>
      </c>
      <c r="D223" t="n">
        <v>2747.0</v>
      </c>
      <c r="E223" t="n">
        <v>614.0</v>
      </c>
      <c r="F223" t="n">
        <v>1197.0</v>
      </c>
      <c r="G223" t="n">
        <v>93.0</v>
      </c>
      <c r="H223" t="n">
        <v>0.18</v>
      </c>
      <c r="I223" t="n">
        <v>58.0</v>
      </c>
      <c r="J223" t="n">
        <v>0.08</v>
      </c>
      <c r="K223" t="n">
        <v>1.31</v>
      </c>
      <c r="L223" t="n">
        <v>1.5</v>
      </c>
      <c r="M223" t="n">
        <v>3.2</v>
      </c>
      <c r="N223" t="n">
        <v>248.0</v>
      </c>
      <c r="O223" t="n">
        <v>3.13</v>
      </c>
      <c r="P223" t="n">
        <v>-2.3</v>
      </c>
      <c r="Q223" t="n">
        <v>2.5</v>
      </c>
      <c r="R223" t="n">
        <v>-3.4</v>
      </c>
    </row>
    <row r="224">
      <c r="A224" t="s" s="220">
        <f>HYPERLINK("https://ct.wwsires.com/bull/7HO15266","HIGH DEMAND")</f>
        <v>655</v>
      </c>
      <c r="B224" t="s">
        <v>656</v>
      </c>
      <c r="C224" t="s">
        <v>657</v>
      </c>
      <c r="D224" t="n">
        <v>2943.0</v>
      </c>
      <c r="E224" t="n">
        <v>967.0</v>
      </c>
      <c r="F224" t="n">
        <v>892.0</v>
      </c>
      <c r="G224" t="n">
        <v>85.0</v>
      </c>
      <c r="H224" t="n">
        <v>0.19</v>
      </c>
      <c r="I224" t="n">
        <v>56.0</v>
      </c>
      <c r="J224" t="n">
        <v>0.11</v>
      </c>
      <c r="K224" t="n">
        <v>1.43</v>
      </c>
      <c r="L224" t="n">
        <v>1.28</v>
      </c>
      <c r="M224" t="n">
        <v>4.6</v>
      </c>
      <c r="N224" t="n">
        <v>225.0</v>
      </c>
      <c r="O224" t="n">
        <v>2.75</v>
      </c>
      <c r="P224" t="n">
        <v>2.1</v>
      </c>
      <c r="Q224" t="n">
        <v>2.5</v>
      </c>
      <c r="R224" t="n">
        <v>1.3</v>
      </c>
    </row>
    <row r="225">
      <c r="A225" t="s" s="221">
        <f>HYPERLINK("https://ct.wwsires.com/bull/7HO15537","HIGH SEAS")</f>
        <v>658</v>
      </c>
      <c r="B225" t="s">
        <v>659</v>
      </c>
      <c r="C225" t="s">
        <v>660</v>
      </c>
      <c r="D225" t="n">
        <v>2942.0</v>
      </c>
      <c r="E225" t="n">
        <v>932.0</v>
      </c>
      <c r="F225" t="n">
        <v>2102.0</v>
      </c>
      <c r="G225" t="n">
        <v>87.0</v>
      </c>
      <c r="H225" t="n">
        <v>0.02</v>
      </c>
      <c r="I225" t="n">
        <v>73.0</v>
      </c>
      <c r="J225" t="n">
        <v>0.02</v>
      </c>
      <c r="K225" t="n">
        <v>1.42</v>
      </c>
      <c r="L225" t="n">
        <v>1.15</v>
      </c>
      <c r="M225" t="n">
        <v>3.6</v>
      </c>
      <c r="N225" t="n">
        <v>296.0</v>
      </c>
      <c r="O225" t="n">
        <v>3.07</v>
      </c>
      <c r="P225" t="n">
        <v>0.6</v>
      </c>
      <c r="Q225" t="n">
        <v>1.6</v>
      </c>
      <c r="R225" t="n">
        <v>-0.9</v>
      </c>
    </row>
    <row r="226">
      <c r="A226" t="s" s="222">
        <f>HYPERLINK("https://ct.wwsires.com/bull/14HO14690","HIGHLITE")</f>
        <v>661</v>
      </c>
      <c r="B226" t="s">
        <v>662</v>
      </c>
      <c r="C226" t="s">
        <v>663</v>
      </c>
      <c r="D226" t="n">
        <v>2634.0</v>
      </c>
      <c r="E226" t="n">
        <v>567.0</v>
      </c>
      <c r="F226" t="n">
        <v>1311.0</v>
      </c>
      <c r="G226" t="n">
        <v>75.0</v>
      </c>
      <c r="H226" t="n">
        <v>0.09</v>
      </c>
      <c r="I226" t="n">
        <v>44.0</v>
      </c>
      <c r="J226" t="n">
        <v>0.01</v>
      </c>
      <c r="K226" t="n">
        <v>1.21</v>
      </c>
      <c r="L226" t="n">
        <v>1.18</v>
      </c>
      <c r="M226" t="n">
        <v>1.9</v>
      </c>
      <c r="N226" t="n">
        <v>201.0</v>
      </c>
      <c r="O226" t="n">
        <v>2.76</v>
      </c>
      <c r="P226" t="n">
        <v>-0.7</v>
      </c>
      <c r="Q226" t="n">
        <v>2.5</v>
      </c>
      <c r="R226" t="n">
        <v>-1.1</v>
      </c>
    </row>
    <row r="227">
      <c r="A227" t="s" s="223">
        <f>HYPERLINK("https://ct.wwsires.com/bull/7HO15505","HOCUS POCUS")</f>
        <v>664</v>
      </c>
      <c r="B227" t="s">
        <v>665</v>
      </c>
      <c r="C227" t="s">
        <v>666</v>
      </c>
      <c r="D227" t="n">
        <v>2838.0</v>
      </c>
      <c r="E227" t="n">
        <v>715.0</v>
      </c>
      <c r="F227" t="n">
        <v>1460.0</v>
      </c>
      <c r="G227" t="n">
        <v>90.0</v>
      </c>
      <c r="H227" t="n">
        <v>0.13</v>
      </c>
      <c r="I227" t="n">
        <v>61.0</v>
      </c>
      <c r="J227" t="n">
        <v>0.06</v>
      </c>
      <c r="K227" t="n">
        <v>1.03</v>
      </c>
      <c r="L227" t="n">
        <v>1.67</v>
      </c>
      <c r="M227" t="n">
        <v>2.8</v>
      </c>
      <c r="N227" t="n">
        <v>246.0</v>
      </c>
      <c r="O227" t="n">
        <v>2.88</v>
      </c>
      <c r="P227" t="n">
        <v>-0.2</v>
      </c>
      <c r="Q227" t="n">
        <v>1.7</v>
      </c>
      <c r="R227" t="n">
        <v>-1.4</v>
      </c>
    </row>
    <row r="228">
      <c r="A228" t="s" s="224">
        <f>HYPERLINK("https://ct.wwsires.com/bull/7JE01820","HOLEINONE")</f>
        <v>667</v>
      </c>
      <c r="B228" t="s">
        <v>668</v>
      </c>
      <c r="C228" t="s">
        <v>537</v>
      </c>
      <c r="D228" t="n">
        <v>46.0</v>
      </c>
      <c r="E228" t="n">
        <v>415.0</v>
      </c>
      <c r="F228" t="n">
        <v>810.0</v>
      </c>
      <c r="G228" t="n">
        <v>40.0</v>
      </c>
      <c r="H228" t="n">
        <v>0.0</v>
      </c>
      <c r="I228" t="n">
        <v>39.0</v>
      </c>
      <c r="J228" t="n">
        <v>0.04</v>
      </c>
      <c r="K228" t="n">
        <v>2.0</v>
      </c>
      <c r="L228" t="n">
        <v>17.1</v>
      </c>
      <c r="M228" t="n">
        <v>0.7</v>
      </c>
      <c r="N228" t="n">
        <v>0.0</v>
      </c>
      <c r="O228" t="n">
        <v>3.17</v>
      </c>
      <c r="P228" t="n">
        <v>0.0</v>
      </c>
      <c r="Q228" t="n">
        <v>0.0</v>
      </c>
      <c r="R228" t="n">
        <v>-3.1</v>
      </c>
    </row>
    <row r="229">
      <c r="A229" t="s" s="225">
        <f>HYPERLINK("https://ct.wwsires.com/bull/7HO15393","HOLLERPOINT")</f>
        <v>669</v>
      </c>
      <c r="B229" t="s">
        <v>670</v>
      </c>
      <c r="C229" t="s">
        <v>671</v>
      </c>
      <c r="D229" t="n">
        <v>2841.0</v>
      </c>
      <c r="E229" t="n">
        <v>691.0</v>
      </c>
      <c r="F229" t="n">
        <v>785.0</v>
      </c>
      <c r="G229" t="n">
        <v>94.0</v>
      </c>
      <c r="H229" t="n">
        <v>0.24</v>
      </c>
      <c r="I229" t="n">
        <v>51.0</v>
      </c>
      <c r="J229" t="n">
        <v>0.1</v>
      </c>
      <c r="K229" t="n">
        <v>1.04</v>
      </c>
      <c r="L229" t="n">
        <v>0.85</v>
      </c>
      <c r="M229" t="n">
        <v>4.5</v>
      </c>
      <c r="N229" t="n">
        <v>237.0</v>
      </c>
      <c r="O229" t="n">
        <v>2.63</v>
      </c>
      <c r="P229" t="n">
        <v>0.0</v>
      </c>
      <c r="Q229" t="n">
        <v>2.1</v>
      </c>
      <c r="R229" t="n">
        <v>-1.5</v>
      </c>
    </row>
    <row r="230">
      <c r="A230" t="s" s="226">
        <f>HYPERLINK("https://ct.wwsires.com/bull/7HO15487","HOLLIDAY")</f>
        <v>672</v>
      </c>
      <c r="B230" t="s">
        <v>673</v>
      </c>
      <c r="C230" t="s">
        <v>674</v>
      </c>
      <c r="D230" t="n">
        <v>2977.0</v>
      </c>
      <c r="E230" t="n">
        <v>835.0</v>
      </c>
      <c r="F230" t="n">
        <v>1458.0</v>
      </c>
      <c r="G230" t="n">
        <v>105.0</v>
      </c>
      <c r="H230" t="n">
        <v>0.18</v>
      </c>
      <c r="I230" t="n">
        <v>68.0</v>
      </c>
      <c r="J230" t="n">
        <v>0.08</v>
      </c>
      <c r="K230" t="n">
        <v>1.93</v>
      </c>
      <c r="L230" t="n">
        <v>1.7</v>
      </c>
      <c r="M230" t="n">
        <v>2.4</v>
      </c>
      <c r="N230" t="n">
        <v>296.0</v>
      </c>
      <c r="O230" t="n">
        <v>3.24</v>
      </c>
      <c r="P230" t="n">
        <v>0.3</v>
      </c>
      <c r="Q230" t="n">
        <v>1.6</v>
      </c>
      <c r="R230" t="n">
        <v>-1.0</v>
      </c>
    </row>
    <row r="231">
      <c r="A231" t="s" s="227">
        <f>HYPERLINK("https://ct.wwsires.com/bull/250HO15397","HOMECOMING")</f>
        <v>675</v>
      </c>
      <c r="B231" t="s">
        <v>676</v>
      </c>
      <c r="C231" t="s">
        <v>597</v>
      </c>
      <c r="D231" t="n">
        <v>2653.0</v>
      </c>
      <c r="E231" t="n">
        <v>345.0</v>
      </c>
      <c r="F231" t="n">
        <v>390.0</v>
      </c>
      <c r="G231" t="n">
        <v>56.0</v>
      </c>
      <c r="H231" t="n">
        <v>0.16</v>
      </c>
      <c r="I231" t="n">
        <v>28.0</v>
      </c>
      <c r="J231" t="n">
        <v>0.06</v>
      </c>
      <c r="K231" t="n">
        <v>2.74</v>
      </c>
      <c r="L231" t="n">
        <v>2.54</v>
      </c>
      <c r="M231" t="n">
        <v>1.2</v>
      </c>
      <c r="N231" t="n">
        <v>161.0</v>
      </c>
      <c r="O231" t="n">
        <v>3.24</v>
      </c>
      <c r="P231" t="n">
        <v>2.1</v>
      </c>
      <c r="Q231" t="n">
        <v>1.4</v>
      </c>
      <c r="R231" t="n">
        <v>0.6</v>
      </c>
    </row>
    <row r="232">
      <c r="A232" t="s" s="228">
        <f>HYPERLINK("https://ct.wwsires.com/bull/7HO14644","HONESTLY")</f>
        <v>677</v>
      </c>
      <c r="B232" t="s">
        <v>678</v>
      </c>
      <c r="C232" t="s">
        <v>679</v>
      </c>
      <c r="D232" t="n">
        <v>2754.0</v>
      </c>
      <c r="E232" t="n">
        <v>791.0</v>
      </c>
      <c r="F232" t="n">
        <v>695.0</v>
      </c>
      <c r="G232" t="n">
        <v>47.0</v>
      </c>
      <c r="H232" t="n">
        <v>0.08</v>
      </c>
      <c r="I232" t="n">
        <v>36.0</v>
      </c>
      <c r="J232" t="n">
        <v>0.05</v>
      </c>
      <c r="K232" t="n">
        <v>0.13</v>
      </c>
      <c r="L232" t="n">
        <v>1.09</v>
      </c>
      <c r="M232" t="n">
        <v>6.6</v>
      </c>
      <c r="N232" t="n">
        <v>159.0</v>
      </c>
      <c r="O232" t="n">
        <v>2.7</v>
      </c>
      <c r="P232" t="n">
        <v>4.4</v>
      </c>
      <c r="Q232" t="n">
        <v>1.6</v>
      </c>
      <c r="R232" t="n">
        <v>4.0</v>
      </c>
    </row>
    <row r="233">
      <c r="A233" t="s" s="229">
        <f>HYPERLINK("https://ct.wwsires.com/bull/250HO14538","HOTLINE")</f>
        <v>680</v>
      </c>
      <c r="B233" t="s">
        <v>681</v>
      </c>
      <c r="C233" t="s">
        <v>682</v>
      </c>
      <c r="D233" t="n">
        <v>2733.0</v>
      </c>
      <c r="E233" t="n">
        <v>609.0</v>
      </c>
      <c r="F233" t="n">
        <v>1008.0</v>
      </c>
      <c r="G233" t="n">
        <v>91.0</v>
      </c>
      <c r="H233" t="n">
        <v>0.2</v>
      </c>
      <c r="I233" t="n">
        <v>47.0</v>
      </c>
      <c r="J233" t="n">
        <v>0.06</v>
      </c>
      <c r="K233" t="n">
        <v>2.11</v>
      </c>
      <c r="L233" t="n">
        <v>1.84</v>
      </c>
      <c r="M233" t="n">
        <v>-0.3</v>
      </c>
      <c r="N233" t="n">
        <v>232.0</v>
      </c>
      <c r="O233" t="n">
        <v>2.9</v>
      </c>
      <c r="P233" t="n">
        <v>-1.6</v>
      </c>
      <c r="Q233" t="n">
        <v>2.0</v>
      </c>
      <c r="R233" t="n">
        <v>-2.4</v>
      </c>
    </row>
    <row r="234">
      <c r="A234" t="s" s="230">
        <f>HYPERLINK("https://ct.wwsires.com/bull/7HO14124","HOUDINI")</f>
        <v>683</v>
      </c>
      <c r="B234" t="s">
        <v>684</v>
      </c>
      <c r="C234" t="s">
        <v>685</v>
      </c>
      <c r="D234" t="n">
        <v>2631.0</v>
      </c>
      <c r="E234" t="n">
        <v>388.0</v>
      </c>
      <c r="F234" t="n">
        <v>1639.0</v>
      </c>
      <c r="G234" t="n">
        <v>82.0</v>
      </c>
      <c r="H234" t="n">
        <v>0.07</v>
      </c>
      <c r="I234" t="n">
        <v>61.0</v>
      </c>
      <c r="J234" t="n">
        <v>0.03</v>
      </c>
      <c r="K234" t="n">
        <v>1.12</v>
      </c>
      <c r="L234" t="n">
        <v>0.79</v>
      </c>
      <c r="M234" t="n">
        <v>-0.2</v>
      </c>
      <c r="N234" t="n">
        <v>256.0</v>
      </c>
      <c r="O234" t="n">
        <v>3.14</v>
      </c>
      <c r="P234" t="n">
        <v>-1.0</v>
      </c>
      <c r="Q234" t="n">
        <v>2.3</v>
      </c>
      <c r="R234" t="n">
        <v>-1.6</v>
      </c>
    </row>
    <row r="235">
      <c r="A235" t="s" s="231">
        <f>HYPERLINK("https://ct.wwsires.com/bull/7HO15396","HUCK")</f>
        <v>686</v>
      </c>
      <c r="B235" t="s">
        <v>687</v>
      </c>
      <c r="C235" t="s">
        <v>688</v>
      </c>
      <c r="D235" t="n">
        <v>3041.0</v>
      </c>
      <c r="E235" t="n">
        <v>1008.0</v>
      </c>
      <c r="F235" t="n">
        <v>1739.0</v>
      </c>
      <c r="G235" t="n">
        <v>100.0</v>
      </c>
      <c r="H235" t="n">
        <v>0.12</v>
      </c>
      <c r="I235" t="n">
        <v>68.0</v>
      </c>
      <c r="J235" t="n">
        <v>0.05</v>
      </c>
      <c r="K235" t="n">
        <v>1.5</v>
      </c>
      <c r="L235" t="n">
        <v>1.8</v>
      </c>
      <c r="M235" t="n">
        <v>6.1</v>
      </c>
      <c r="N235" t="n">
        <v>282.0</v>
      </c>
      <c r="O235" t="n">
        <v>2.69</v>
      </c>
      <c r="P235" t="n">
        <v>0.5</v>
      </c>
      <c r="Q235" t="n">
        <v>1.9</v>
      </c>
      <c r="R235" t="n">
        <v>-1.1</v>
      </c>
    </row>
    <row r="236">
      <c r="A236" t="s" s="232">
        <f>HYPERLINK("https://ct.wwsires.com/bull/7HO15631","HUCKLEBERRY")</f>
        <v>689</v>
      </c>
      <c r="B236" t="s">
        <v>690</v>
      </c>
      <c r="C236" t="s">
        <v>691</v>
      </c>
      <c r="D236" t="n">
        <v>2753.0</v>
      </c>
      <c r="E236" t="n">
        <v>655.0</v>
      </c>
      <c r="F236" t="n">
        <v>1179.0</v>
      </c>
      <c r="G236" t="n">
        <v>82.0</v>
      </c>
      <c r="H236" t="n">
        <v>0.14</v>
      </c>
      <c r="I236" t="n">
        <v>54.0</v>
      </c>
      <c r="J236" t="n">
        <v>0.06</v>
      </c>
      <c r="K236" t="n">
        <v>1.55</v>
      </c>
      <c r="L236" t="n">
        <v>2.13</v>
      </c>
      <c r="M236" t="n">
        <v>1.7</v>
      </c>
      <c r="N236" t="n">
        <v>244.0</v>
      </c>
      <c r="O236" t="n">
        <v>3.15</v>
      </c>
      <c r="P236" t="n">
        <v>0.1</v>
      </c>
      <c r="Q236" t="n">
        <v>1.9</v>
      </c>
      <c r="R236" t="n">
        <v>-1.6</v>
      </c>
    </row>
    <row r="237">
      <c r="A237" t="s" s="233">
        <f>HYPERLINK("https://ct.wwsires.com/bull/7HO14741","HULK")</f>
        <v>692</v>
      </c>
      <c r="B237" t="s">
        <v>693</v>
      </c>
      <c r="C237" t="s">
        <v>694</v>
      </c>
      <c r="D237" t="n">
        <v>2729.0</v>
      </c>
      <c r="E237" t="n">
        <v>557.0</v>
      </c>
      <c r="F237" t="n">
        <v>478.0</v>
      </c>
      <c r="G237" t="n">
        <v>60.0</v>
      </c>
      <c r="H237" t="n">
        <v>0.16</v>
      </c>
      <c r="I237" t="n">
        <v>38.0</v>
      </c>
      <c r="J237" t="n">
        <v>0.09</v>
      </c>
      <c r="K237" t="n">
        <v>1.79</v>
      </c>
      <c r="L237" t="n">
        <v>1.8</v>
      </c>
      <c r="M237" t="n">
        <v>4.0</v>
      </c>
      <c r="N237" t="n">
        <v>155.0</v>
      </c>
      <c r="O237" t="n">
        <v>2.67</v>
      </c>
      <c r="P237" t="n">
        <v>0.5</v>
      </c>
      <c r="Q237" t="n">
        <v>2.5</v>
      </c>
      <c r="R237" t="n">
        <v>0.1</v>
      </c>
    </row>
    <row r="238">
      <c r="A238" t="s" s="234">
        <f>HYPERLINK("https://ct.wwsires.com/bull/7HO15540","HUMPTY")</f>
        <v>695</v>
      </c>
      <c r="B238" t="s">
        <v>696</v>
      </c>
      <c r="C238" t="s">
        <v>697</v>
      </c>
      <c r="D238" t="n">
        <v>2891.0</v>
      </c>
      <c r="E238" t="n">
        <v>729.0</v>
      </c>
      <c r="F238" t="n">
        <v>1664.0</v>
      </c>
      <c r="G238" t="n">
        <v>74.0</v>
      </c>
      <c r="H238" t="n">
        <v>0.04</v>
      </c>
      <c r="I238" t="n">
        <v>69.0</v>
      </c>
      <c r="J238" t="n">
        <v>0.06</v>
      </c>
      <c r="K238" t="n">
        <v>1.44</v>
      </c>
      <c r="L238" t="n">
        <v>1.7</v>
      </c>
      <c r="M238" t="n">
        <v>4.1</v>
      </c>
      <c r="N238" t="n">
        <v>249.0</v>
      </c>
      <c r="O238" t="n">
        <v>2.93</v>
      </c>
      <c r="P238" t="n">
        <v>0.3</v>
      </c>
      <c r="Q238" t="n">
        <v>2.6</v>
      </c>
      <c r="R238" t="n">
        <v>-1.3</v>
      </c>
    </row>
    <row r="239">
      <c r="A239" t="s" s="235">
        <f>HYPERLINK("https://ct.wwsires.com/bull/614HO07714","HURRICANE")</f>
        <v>698</v>
      </c>
      <c r="B239" t="s">
        <v>699</v>
      </c>
      <c r="C239" t="s">
        <v>700</v>
      </c>
      <c r="D239" t="n">
        <v>2609.0</v>
      </c>
      <c r="E239" t="n">
        <v>527.0</v>
      </c>
      <c r="F239" t="n">
        <v>1086.0</v>
      </c>
      <c r="G239" t="n">
        <v>71.0</v>
      </c>
      <c r="H239" t="n">
        <v>0.11</v>
      </c>
      <c r="I239" t="n">
        <v>37.0</v>
      </c>
      <c r="J239" t="n">
        <v>0.01</v>
      </c>
      <c r="K239" t="n">
        <v>1.37</v>
      </c>
      <c r="L239" t="n">
        <v>1.87</v>
      </c>
      <c r="M239" t="n">
        <v>0.2</v>
      </c>
      <c r="N239" t="n">
        <v>170.0</v>
      </c>
      <c r="O239" t="n">
        <v>2.77</v>
      </c>
      <c r="P239" t="n">
        <v>-0.4</v>
      </c>
      <c r="Q239" t="n">
        <v>1.7</v>
      </c>
      <c r="R239" t="n">
        <v>-0.9</v>
      </c>
    </row>
    <row r="240">
      <c r="A240" t="s" s="236">
        <f>HYPERLINK("https://ct.wwsires.com/bull/614HO14138","HUSKY")</f>
        <v>701</v>
      </c>
      <c r="B240" t="s">
        <v>702</v>
      </c>
      <c r="C240" t="s">
        <v>703</v>
      </c>
      <c r="D240" t="n">
        <v>2857.0</v>
      </c>
      <c r="E240" t="n">
        <v>912.0</v>
      </c>
      <c r="F240" t="n">
        <v>2159.0</v>
      </c>
      <c r="G240" t="n">
        <v>50.0</v>
      </c>
      <c r="H240" t="n">
        <v>-0.12</v>
      </c>
      <c r="I240" t="n">
        <v>54.0</v>
      </c>
      <c r="J240" t="n">
        <v>-0.05</v>
      </c>
      <c r="K240" t="n">
        <v>1.25</v>
      </c>
      <c r="L240" t="n">
        <v>1.32</v>
      </c>
      <c r="M240" t="n">
        <v>6.6</v>
      </c>
      <c r="N240" t="n">
        <v>191.0</v>
      </c>
      <c r="O240" t="n">
        <v>2.7</v>
      </c>
      <c r="P240" t="n">
        <v>3.1</v>
      </c>
      <c r="Q240" t="n">
        <v>2.1</v>
      </c>
      <c r="R240" t="n">
        <v>1.9</v>
      </c>
    </row>
    <row r="241">
      <c r="A241" t="s" s="237">
        <f>HYPERLINK("https://ct.wwsires.com/bull/7HO14862","IDEAL")</f>
        <v>704</v>
      </c>
      <c r="B241" t="s">
        <v>705</v>
      </c>
      <c r="C241" t="s">
        <v>706</v>
      </c>
      <c r="D241" t="n">
        <v>2663.0</v>
      </c>
      <c r="E241" t="n">
        <v>722.0</v>
      </c>
      <c r="F241" t="n">
        <v>810.0</v>
      </c>
      <c r="G241" t="n">
        <v>34.0</v>
      </c>
      <c r="H241" t="n">
        <v>0.01</v>
      </c>
      <c r="I241" t="n">
        <v>38.0</v>
      </c>
      <c r="J241" t="n">
        <v>0.05</v>
      </c>
      <c r="K241" t="n">
        <v>1.28</v>
      </c>
      <c r="L241" t="n">
        <v>1.95</v>
      </c>
      <c r="M241" t="n">
        <v>5.1</v>
      </c>
      <c r="N241" t="n">
        <v>131.0</v>
      </c>
      <c r="O241" t="n">
        <v>2.97</v>
      </c>
      <c r="P241" t="n">
        <v>2.2</v>
      </c>
      <c r="Q241" t="n">
        <v>1.5</v>
      </c>
      <c r="R241" t="n">
        <v>0.8</v>
      </c>
    </row>
    <row r="242">
      <c r="A242" t="s" s="238">
        <f>HYPERLINK("https://ct.wwsires.com/bull/7HO15563","IMPACT")</f>
        <v>707</v>
      </c>
      <c r="B242" t="s">
        <v>708</v>
      </c>
      <c r="C242" t="s">
        <v>709</v>
      </c>
      <c r="D242" t="n">
        <v>2879.0</v>
      </c>
      <c r="E242" t="n">
        <v>911.0</v>
      </c>
      <c r="F242" t="n">
        <v>1155.0</v>
      </c>
      <c r="G242" t="n">
        <v>69.0</v>
      </c>
      <c r="H242" t="n">
        <v>0.09</v>
      </c>
      <c r="I242" t="n">
        <v>50.0</v>
      </c>
      <c r="J242" t="n">
        <v>0.05</v>
      </c>
      <c r="K242" t="n">
        <v>1.02</v>
      </c>
      <c r="L242" t="n">
        <v>1.95</v>
      </c>
      <c r="M242" t="n">
        <v>5.5</v>
      </c>
      <c r="N242" t="n">
        <v>205.0</v>
      </c>
      <c r="O242" t="n">
        <v>2.75</v>
      </c>
      <c r="P242" t="n">
        <v>1.6</v>
      </c>
      <c r="Q242" t="n">
        <v>2.0</v>
      </c>
      <c r="R242" t="n">
        <v>1.0</v>
      </c>
    </row>
    <row r="243">
      <c r="A243" t="s" s="239">
        <f>HYPERLINK("https://ct.wwsires.com/bull/250HO15034","IMPROBABLE")</f>
        <v>710</v>
      </c>
      <c r="B243" t="s">
        <v>711</v>
      </c>
      <c r="C243" t="s">
        <v>712</v>
      </c>
      <c r="D243" t="n">
        <v>2792.0</v>
      </c>
      <c r="E243" t="n">
        <v>718.0</v>
      </c>
      <c r="F243" t="n">
        <v>732.0</v>
      </c>
      <c r="G243" t="n">
        <v>64.0</v>
      </c>
      <c r="H243" t="n">
        <v>0.14</v>
      </c>
      <c r="I243" t="n">
        <v>50.0</v>
      </c>
      <c r="J243" t="n">
        <v>0.1</v>
      </c>
      <c r="K243" t="n">
        <v>1.64</v>
      </c>
      <c r="L243" t="n">
        <v>2.09</v>
      </c>
      <c r="M243" t="n">
        <v>3.1</v>
      </c>
      <c r="N243" t="n">
        <v>175.0</v>
      </c>
      <c r="O243" t="n">
        <v>2.8</v>
      </c>
      <c r="P243" t="n">
        <v>0.8</v>
      </c>
      <c r="Q243" t="n">
        <v>2.4</v>
      </c>
      <c r="R243" t="n">
        <v>0.3</v>
      </c>
    </row>
    <row r="244">
      <c r="A244" t="s" s="240">
        <f>HYPERLINK("https://ct.wwsires.com/bull/507HO12864","INFERNO")</f>
        <v>713</v>
      </c>
      <c r="B244" t="s">
        <v>714</v>
      </c>
      <c r="C244" t="s">
        <v>715</v>
      </c>
      <c r="D244" t="n">
        <v>2550.0</v>
      </c>
      <c r="E244" t="n">
        <v>359.0</v>
      </c>
      <c r="F244" t="n">
        <v>223.0</v>
      </c>
      <c r="G244" t="n">
        <v>57.0</v>
      </c>
      <c r="H244" t="n">
        <v>0.19</v>
      </c>
      <c r="I244" t="n">
        <v>23.0</v>
      </c>
      <c r="J244" t="n">
        <v>0.06</v>
      </c>
      <c r="K244" t="n">
        <v>0.91</v>
      </c>
      <c r="L244" t="n">
        <v>1.44</v>
      </c>
      <c r="M244" t="n">
        <v>1.8</v>
      </c>
      <c r="N244" t="n">
        <v>121.0</v>
      </c>
      <c r="O244" t="n">
        <v>2.89</v>
      </c>
      <c r="P244" t="n">
        <v>1.8</v>
      </c>
      <c r="Q244" t="n">
        <v>2.0</v>
      </c>
      <c r="R244" t="n">
        <v>1.2</v>
      </c>
    </row>
    <row r="245">
      <c r="A245" t="s" s="241">
        <f>HYPERLINK("https://ct.wwsires.com/bull/14JE01675","IROQUOIS-P")</f>
        <v>716</v>
      </c>
      <c r="B245" t="s">
        <v>717</v>
      </c>
      <c r="C245" t="s">
        <v>718</v>
      </c>
      <c r="D245" t="n">
        <v>68.0</v>
      </c>
      <c r="E245" t="n">
        <v>608.0</v>
      </c>
      <c r="F245" t="n">
        <v>637.0</v>
      </c>
      <c r="G245" t="n">
        <v>29.0</v>
      </c>
      <c r="H245" t="n">
        <v>-0.01</v>
      </c>
      <c r="I245" t="n">
        <v>33.0</v>
      </c>
      <c r="J245" t="n">
        <v>0.05</v>
      </c>
      <c r="K245" t="n">
        <v>0.1</v>
      </c>
      <c r="L245" t="n">
        <v>1.5</v>
      </c>
      <c r="M245" t="n">
        <v>4.4</v>
      </c>
      <c r="N245" t="n">
        <v>0.0</v>
      </c>
      <c r="O245" t="n">
        <v>2.81</v>
      </c>
      <c r="P245" t="n">
        <v>0.0</v>
      </c>
      <c r="Q245" t="n">
        <v>0.0</v>
      </c>
      <c r="R245" t="n">
        <v>-2.9</v>
      </c>
    </row>
    <row r="246">
      <c r="A246" t="s" s="242">
        <f>HYPERLINK("https://ct.wwsires.com/bull/14JE01885","JADYN")</f>
        <v>719</v>
      </c>
      <c r="B246" t="s">
        <v>720</v>
      </c>
      <c r="C246" t="s">
        <v>721</v>
      </c>
      <c r="D246" t="n">
        <v>82.0</v>
      </c>
      <c r="E246" t="n">
        <v>765.0</v>
      </c>
      <c r="F246" t="n">
        <v>632.0</v>
      </c>
      <c r="G246" t="n">
        <v>56.0</v>
      </c>
      <c r="H246" t="n">
        <v>0.12</v>
      </c>
      <c r="I246" t="n">
        <v>31.0</v>
      </c>
      <c r="J246" t="n">
        <v>0.04</v>
      </c>
      <c r="K246" t="n">
        <v>1.7</v>
      </c>
      <c r="L246" t="n">
        <v>11.1</v>
      </c>
      <c r="M246" t="n">
        <v>2.4</v>
      </c>
      <c r="N246" t="n">
        <v>0.0</v>
      </c>
      <c r="O246" t="n">
        <v>3.25</v>
      </c>
      <c r="P246" t="n">
        <v>0.0</v>
      </c>
      <c r="Q246" t="n">
        <v>0.0</v>
      </c>
      <c r="R246" t="n">
        <v>-0.8</v>
      </c>
    </row>
    <row r="247">
      <c r="A247" t="s" s="243">
        <f>HYPERLINK("https://ct.wwsires.com/bull/7HO14555","JAIRE")</f>
        <v>722</v>
      </c>
      <c r="B247" t="s">
        <v>723</v>
      </c>
      <c r="C247" t="s">
        <v>724</v>
      </c>
      <c r="D247" t="n">
        <v>2643.0</v>
      </c>
      <c r="E247" t="n">
        <v>612.0</v>
      </c>
      <c r="F247" t="n">
        <v>1650.0</v>
      </c>
      <c r="G247" t="n">
        <v>61.0</v>
      </c>
      <c r="H247" t="n">
        <v>-0.01</v>
      </c>
      <c r="I247" t="n">
        <v>59.0</v>
      </c>
      <c r="J247" t="n">
        <v>0.03</v>
      </c>
      <c r="K247" t="n">
        <v>0.41</v>
      </c>
      <c r="L247" t="n">
        <v>0.55</v>
      </c>
      <c r="M247" t="n">
        <v>3.8</v>
      </c>
      <c r="N247" t="n">
        <v>201.0</v>
      </c>
      <c r="O247" t="n">
        <v>2.92</v>
      </c>
      <c r="P247" t="n">
        <v>-1.5</v>
      </c>
      <c r="Q247" t="n">
        <v>2.0</v>
      </c>
      <c r="R247" t="n">
        <v>-2.7</v>
      </c>
    </row>
    <row r="248">
      <c r="A248" t="s" s="244">
        <f>HYPERLINK("https://ct.wwsires.com/bull/9AY00129","JAMAICA")</f>
        <v>725</v>
      </c>
      <c r="B248" t="s">
        <v>726</v>
      </c>
      <c r="C248" t="s">
        <v>727</v>
      </c>
      <c r="D248" t="n">
        <v>443.0</v>
      </c>
      <c r="E248" t="n">
        <v>0.0</v>
      </c>
      <c r="F248" t="n">
        <v>199.0</v>
      </c>
      <c r="G248" t="n">
        <v>2.0</v>
      </c>
      <c r="H248" t="n">
        <v>-0.03</v>
      </c>
      <c r="I248" t="n">
        <v>11.0</v>
      </c>
      <c r="J248" t="n">
        <v>0.03</v>
      </c>
      <c r="K248" t="n">
        <v>0.6</v>
      </c>
      <c r="L248" t="n">
        <v>0.0</v>
      </c>
      <c r="M248" t="n">
        <v>0.6</v>
      </c>
      <c r="N248" t="n">
        <v>0.0</v>
      </c>
      <c r="O248" t="n">
        <v>2.88</v>
      </c>
      <c r="P248" t="n">
        <v>0.0</v>
      </c>
      <c r="Q248" t="n">
        <v>0.0</v>
      </c>
      <c r="R248" t="n">
        <v>-1.3</v>
      </c>
    </row>
    <row r="249">
      <c r="A249" t="s" s="245">
        <f>HYPERLINK("https://ct.wwsires.com/bull/7HO14545","JAMARCO")</f>
        <v>728</v>
      </c>
      <c r="B249" t="s">
        <v>729</v>
      </c>
      <c r="C249" t="s">
        <v>730</v>
      </c>
      <c r="D249" t="n">
        <v>2962.0</v>
      </c>
      <c r="E249" t="n">
        <v>980.0</v>
      </c>
      <c r="F249" t="n">
        <v>1862.0</v>
      </c>
      <c r="G249" t="n">
        <v>138.0</v>
      </c>
      <c r="H249" t="n">
        <v>0.24</v>
      </c>
      <c r="I249" t="n">
        <v>82.0</v>
      </c>
      <c r="J249" t="n">
        <v>0.08</v>
      </c>
      <c r="K249" t="n">
        <v>1.8</v>
      </c>
      <c r="L249" t="n">
        <v>1.29</v>
      </c>
      <c r="M249" t="n">
        <v>2.9</v>
      </c>
      <c r="N249" t="n">
        <v>346.0</v>
      </c>
      <c r="O249" t="n">
        <v>2.88</v>
      </c>
      <c r="P249" t="n">
        <v>-4.4</v>
      </c>
      <c r="Q249" t="n">
        <v>2.9</v>
      </c>
      <c r="R249" t="n">
        <v>-5.0</v>
      </c>
    </row>
    <row r="250">
      <c r="A250" t="s" s="246">
        <f>HYPERLINK("https://ct.wwsires.com/bull/14HO15317","JANGLE")</f>
        <v>731</v>
      </c>
      <c r="B250" t="s">
        <v>732</v>
      </c>
      <c r="C250" t="s">
        <v>733</v>
      </c>
      <c r="D250" t="n">
        <v>2653.0</v>
      </c>
      <c r="E250" t="n">
        <v>908.0</v>
      </c>
      <c r="F250" t="n">
        <v>243.0</v>
      </c>
      <c r="G250" t="n">
        <v>51.0</v>
      </c>
      <c r="H250" t="n">
        <v>0.16</v>
      </c>
      <c r="I250" t="n">
        <v>20.0</v>
      </c>
      <c r="J250" t="n">
        <v>0.05</v>
      </c>
      <c r="K250" t="n">
        <v>-0.25</v>
      </c>
      <c r="L250" t="n">
        <v>1.09</v>
      </c>
      <c r="M250" t="n">
        <v>7.9</v>
      </c>
      <c r="N250" t="n">
        <v>160.0</v>
      </c>
      <c r="O250" t="n">
        <v>2.8</v>
      </c>
      <c r="P250" t="n">
        <v>3.0</v>
      </c>
      <c r="Q250" t="n">
        <v>1.5</v>
      </c>
      <c r="R250" t="n">
        <v>1.7</v>
      </c>
    </row>
    <row r="251">
      <c r="A251" t="s" s="247">
        <f>HYPERLINK("https://ct.wwsires.com/bull/7HO15339","JAWS")</f>
        <v>734</v>
      </c>
      <c r="B251" t="s">
        <v>735</v>
      </c>
      <c r="C251" t="s">
        <v>736</v>
      </c>
      <c r="D251" t="n">
        <v>2705.0</v>
      </c>
      <c r="E251" t="n">
        <v>620.0</v>
      </c>
      <c r="F251" t="n">
        <v>1192.0</v>
      </c>
      <c r="G251" t="n">
        <v>48.0</v>
      </c>
      <c r="H251" t="n">
        <v>0.01</v>
      </c>
      <c r="I251" t="n">
        <v>47.0</v>
      </c>
      <c r="J251" t="n">
        <v>0.03</v>
      </c>
      <c r="K251" t="n">
        <v>0.93</v>
      </c>
      <c r="L251" t="n">
        <v>1.75</v>
      </c>
      <c r="M251" t="n">
        <v>5.3</v>
      </c>
      <c r="N251" t="n">
        <v>190.0</v>
      </c>
      <c r="O251" t="n">
        <v>2.82</v>
      </c>
      <c r="P251" t="n">
        <v>0.7</v>
      </c>
      <c r="Q251" t="n">
        <v>1.8</v>
      </c>
      <c r="R251" t="n">
        <v>-0.7</v>
      </c>
    </row>
    <row r="252">
      <c r="A252" t="s" s="248">
        <f>HYPERLINK("https://ct.wwsires.com/bull/250HO15200","JAZZ")</f>
        <v>737</v>
      </c>
      <c r="B252" t="s">
        <v>738</v>
      </c>
      <c r="C252" t="s">
        <v>739</v>
      </c>
      <c r="D252" t="n">
        <v>2605.0</v>
      </c>
      <c r="E252" t="n">
        <v>696.0</v>
      </c>
      <c r="F252" t="n">
        <v>762.0</v>
      </c>
      <c r="G252" t="n">
        <v>46.0</v>
      </c>
      <c r="H252" t="n">
        <v>0.06</v>
      </c>
      <c r="I252" t="n">
        <v>22.0</v>
      </c>
      <c r="J252" t="n">
        <v>-0.01</v>
      </c>
      <c r="K252" t="n">
        <v>1.01</v>
      </c>
      <c r="L252" t="n">
        <v>1.28</v>
      </c>
      <c r="M252" t="n">
        <v>4.9</v>
      </c>
      <c r="N252" t="n">
        <v>105.0</v>
      </c>
      <c r="O252" t="n">
        <v>2.69</v>
      </c>
      <c r="P252" t="n">
        <v>2.1</v>
      </c>
      <c r="Q252" t="n">
        <v>3.2</v>
      </c>
      <c r="R252" t="n">
        <v>0.9</v>
      </c>
    </row>
    <row r="253">
      <c r="A253" t="s" s="249">
        <f>HYPERLINK("https://ct.wwsires.com/bull/250HO15206","JIGGLE JUICE")</f>
        <v>740</v>
      </c>
      <c r="B253" t="s">
        <v>741</v>
      </c>
      <c r="C253" t="s">
        <v>742</v>
      </c>
      <c r="D253" t="n">
        <v>2712.0</v>
      </c>
      <c r="E253" t="n">
        <v>714.0</v>
      </c>
      <c r="F253" t="n">
        <v>1589.0</v>
      </c>
      <c r="G253" t="n">
        <v>58.0</v>
      </c>
      <c r="H253" t="n">
        <v>-0.01</v>
      </c>
      <c r="I253" t="n">
        <v>47.0</v>
      </c>
      <c r="J253" t="n">
        <v>-0.01</v>
      </c>
      <c r="K253" t="n">
        <v>0.98</v>
      </c>
      <c r="L253" t="n">
        <v>1.27</v>
      </c>
      <c r="M253" t="n">
        <v>4.7</v>
      </c>
      <c r="N253" t="n">
        <v>188.0</v>
      </c>
      <c r="O253" t="n">
        <v>2.82</v>
      </c>
      <c r="P253" t="n">
        <v>0.1</v>
      </c>
      <c r="Q253" t="n">
        <v>2.4</v>
      </c>
      <c r="R253" t="n">
        <v>-1.0</v>
      </c>
    </row>
    <row r="254">
      <c r="A254" t="s" s="250">
        <f>HYPERLINK("https://ct.wwsires.com/bull/7JE01659","JIMINY")</f>
        <v>743</v>
      </c>
      <c r="B254" t="s">
        <v>744</v>
      </c>
      <c r="C254" t="s">
        <v>745</v>
      </c>
      <c r="D254" t="n">
        <v>111.0</v>
      </c>
      <c r="E254" t="n">
        <v>664.0</v>
      </c>
      <c r="F254" t="n">
        <v>-78.0</v>
      </c>
      <c r="G254" t="n">
        <v>42.0</v>
      </c>
      <c r="H254" t="n">
        <v>0.24</v>
      </c>
      <c r="I254" t="n">
        <v>23.0</v>
      </c>
      <c r="J254" t="n">
        <v>0.13</v>
      </c>
      <c r="K254" t="n">
        <v>0.3</v>
      </c>
      <c r="L254" t="n">
        <v>13.4</v>
      </c>
      <c r="M254" t="n">
        <v>2.1</v>
      </c>
      <c r="N254" t="n">
        <v>0.0</v>
      </c>
      <c r="O254" t="n">
        <v>2.87</v>
      </c>
      <c r="P254" t="n">
        <v>0.0</v>
      </c>
      <c r="Q254" t="n">
        <v>0.0</v>
      </c>
      <c r="R254" t="n">
        <v>0.0</v>
      </c>
    </row>
    <row r="255">
      <c r="A255" t="s" s="251">
        <f>HYPERLINK("https://ct.wwsires.com/bull/250JE01778","JOLIN")</f>
        <v>746</v>
      </c>
      <c r="B255" t="s">
        <v>747</v>
      </c>
      <c r="C255" t="s">
        <v>748</v>
      </c>
      <c r="D255" t="n">
        <v>26.0</v>
      </c>
      <c r="E255" t="n">
        <v>242.0</v>
      </c>
      <c r="F255" t="n">
        <v>132.0</v>
      </c>
      <c r="G255" t="n">
        <v>-20.0</v>
      </c>
      <c r="H255" t="n">
        <v>-0.14</v>
      </c>
      <c r="I255" t="n">
        <v>-2.0</v>
      </c>
      <c r="J255" t="n">
        <v>-0.04</v>
      </c>
      <c r="K255" t="n">
        <v>1.4</v>
      </c>
      <c r="L255" t="n">
        <v>14.3</v>
      </c>
      <c r="M255" t="n">
        <v>3.6</v>
      </c>
      <c r="N255" t="n">
        <v>0.0</v>
      </c>
      <c r="O255" t="n">
        <v>2.99</v>
      </c>
      <c r="P255" t="n">
        <v>0.0</v>
      </c>
      <c r="Q255" t="n">
        <v>0.0</v>
      </c>
      <c r="R255" t="n">
        <v>0.9</v>
      </c>
    </row>
    <row r="256">
      <c r="A256" t="s" s="252">
        <f>HYPERLINK("https://ct.wwsires.com/bull/614HO14225","JUDGE")</f>
        <v>749</v>
      </c>
      <c r="B256" t="s">
        <v>750</v>
      </c>
      <c r="C256" t="s">
        <v>751</v>
      </c>
      <c r="D256" t="n">
        <v>2534.0</v>
      </c>
      <c r="E256" t="n">
        <v>811.0</v>
      </c>
      <c r="F256" t="n">
        <v>1988.0</v>
      </c>
      <c r="G256" t="n">
        <v>68.0</v>
      </c>
      <c r="H256" t="n">
        <v>-0.03</v>
      </c>
      <c r="I256" t="n">
        <v>73.0</v>
      </c>
      <c r="J256" t="n">
        <v>0.04</v>
      </c>
      <c r="K256" t="n">
        <v>0.14</v>
      </c>
      <c r="L256" t="n">
        <v>0.26</v>
      </c>
      <c r="M256" t="n">
        <v>1.6</v>
      </c>
      <c r="N256" t="n">
        <v>250.0</v>
      </c>
      <c r="O256" t="n">
        <v>3.09</v>
      </c>
      <c r="P256" t="n">
        <v>-3.4</v>
      </c>
      <c r="Q256" t="n">
        <v>2.4</v>
      </c>
      <c r="R256" t="n">
        <v>-4.6</v>
      </c>
    </row>
    <row r="257">
      <c r="A257" t="s" s="253">
        <f>HYPERLINK("https://ct.wwsires.com/bull/7BS00908","JUKEBOX PP")</f>
        <v>752</v>
      </c>
      <c r="B257" t="s">
        <v>753</v>
      </c>
      <c r="C257" t="s">
        <v>754</v>
      </c>
      <c r="D257" t="n">
        <v>88.0</v>
      </c>
      <c r="E257" t="n">
        <v>0.0</v>
      </c>
      <c r="F257" t="n">
        <v>1100.0</v>
      </c>
      <c r="G257" t="n">
        <v>21.0</v>
      </c>
      <c r="H257" t="n">
        <v>-0.12</v>
      </c>
      <c r="I257" t="n">
        <v>33.0</v>
      </c>
      <c r="J257" t="n">
        <v>-0.02</v>
      </c>
      <c r="K257" t="n">
        <v>-0.1</v>
      </c>
      <c r="L257" t="n">
        <v>0.01</v>
      </c>
      <c r="M257" t="n">
        <v>-1.0</v>
      </c>
      <c r="N257" t="n">
        <v>0.0</v>
      </c>
      <c r="O257" t="n">
        <v>2.92</v>
      </c>
      <c r="P257" t="n">
        <v>0.0</v>
      </c>
      <c r="Q257" t="n">
        <v>2.9</v>
      </c>
      <c r="R257" t="n">
        <v>0.3</v>
      </c>
    </row>
    <row r="258">
      <c r="A258" t="s" s="254">
        <f>HYPERLINK("https://ct.wwsires.com/bull/7HO15002","JULES")</f>
        <v>755</v>
      </c>
      <c r="B258" t="s">
        <v>756</v>
      </c>
      <c r="C258" t="s">
        <v>757</v>
      </c>
      <c r="D258" t="n">
        <v>2747.0</v>
      </c>
      <c r="E258" t="n">
        <v>759.0</v>
      </c>
      <c r="F258" t="n">
        <v>1408.0</v>
      </c>
      <c r="G258" t="n">
        <v>79.0</v>
      </c>
      <c r="H258" t="n">
        <v>0.09</v>
      </c>
      <c r="I258" t="n">
        <v>55.0</v>
      </c>
      <c r="J258" t="n">
        <v>0.04</v>
      </c>
      <c r="K258" t="n">
        <v>0.8</v>
      </c>
      <c r="L258" t="n">
        <v>0.82</v>
      </c>
      <c r="M258" t="n">
        <v>3.8</v>
      </c>
      <c r="N258" t="n">
        <v>230.0</v>
      </c>
      <c r="O258" t="n">
        <v>2.83</v>
      </c>
      <c r="P258" t="n">
        <v>0.2</v>
      </c>
      <c r="Q258" t="n">
        <v>1.8</v>
      </c>
      <c r="R258" t="n">
        <v>-0.5</v>
      </c>
    </row>
    <row r="259">
      <c r="A259" t="s" s="255">
        <f>HYPERLINK("https://ct.wwsires.com/bull/7JE01719","JX ADAMA {6}")</f>
        <v>758</v>
      </c>
      <c r="B259" t="s">
        <v>759</v>
      </c>
      <c r="C259" t="s">
        <v>760</v>
      </c>
      <c r="D259" t="n">
        <v>93.0</v>
      </c>
      <c r="E259" t="n">
        <v>604.0</v>
      </c>
      <c r="F259" t="n">
        <v>741.0</v>
      </c>
      <c r="G259" t="n">
        <v>9.0</v>
      </c>
      <c r="H259" t="n">
        <v>-0.14</v>
      </c>
      <c r="I259" t="n">
        <v>44.0</v>
      </c>
      <c r="J259" t="n">
        <v>0.08</v>
      </c>
      <c r="K259" t="n">
        <v>1.1</v>
      </c>
      <c r="L259" t="n">
        <v>20.5</v>
      </c>
      <c r="M259" t="n">
        <v>2.6</v>
      </c>
      <c r="N259" t="n">
        <v>0.0</v>
      </c>
      <c r="O259" t="n">
        <v>3.02</v>
      </c>
      <c r="P259" t="n">
        <v>0.0</v>
      </c>
      <c r="Q259" t="n">
        <v>0.0</v>
      </c>
      <c r="R259" t="n">
        <v>-1.5</v>
      </c>
    </row>
    <row r="260">
      <c r="A260" t="s" s="256">
        <f>HYPERLINK("https://ct.wwsires.com/bull/7JE01775","JX ALLTIME {4}")</f>
        <v>761</v>
      </c>
      <c r="B260" t="s">
        <v>762</v>
      </c>
      <c r="C260" t="s">
        <v>763</v>
      </c>
      <c r="D260" t="n">
        <v>89.0</v>
      </c>
      <c r="E260" t="n">
        <v>673.0</v>
      </c>
      <c r="F260" t="n">
        <v>11.0</v>
      </c>
      <c r="G260" t="n">
        <v>38.0</v>
      </c>
      <c r="H260" t="n">
        <v>0.19</v>
      </c>
      <c r="I260" t="n">
        <v>19.0</v>
      </c>
      <c r="J260" t="n">
        <v>0.1</v>
      </c>
      <c r="K260" t="n">
        <v>1.7</v>
      </c>
      <c r="L260" t="n">
        <v>18.5</v>
      </c>
      <c r="M260" t="n">
        <v>2.1</v>
      </c>
      <c r="N260" t="n">
        <v>0.0</v>
      </c>
      <c r="O260" t="n">
        <v>2.91</v>
      </c>
      <c r="P260" t="n">
        <v>0.0</v>
      </c>
      <c r="Q260" t="n">
        <v>0.0</v>
      </c>
      <c r="R260" t="n">
        <v>-0.4</v>
      </c>
    </row>
    <row r="261">
      <c r="A261" t="s" s="257">
        <f>HYPERLINK("https://ct.wwsires.com/bull/7JE01769","JX ARCHIE {5}")</f>
        <v>764</v>
      </c>
      <c r="B261" t="s">
        <v>765</v>
      </c>
      <c r="C261" t="s">
        <v>766</v>
      </c>
      <c r="D261" t="n">
        <v>60.0</v>
      </c>
      <c r="E261" t="n">
        <v>522.0</v>
      </c>
      <c r="F261" t="n">
        <v>821.0</v>
      </c>
      <c r="G261" t="n">
        <v>45.0</v>
      </c>
      <c r="H261" t="n">
        <v>0.02</v>
      </c>
      <c r="I261" t="n">
        <v>38.0</v>
      </c>
      <c r="J261" t="n">
        <v>0.04</v>
      </c>
      <c r="K261" t="n">
        <v>1.1</v>
      </c>
      <c r="L261" t="n">
        <v>14.4</v>
      </c>
      <c r="M261" t="n">
        <v>0.6</v>
      </c>
      <c r="N261" t="n">
        <v>0.0</v>
      </c>
      <c r="O261" t="n">
        <v>2.73</v>
      </c>
      <c r="P261" t="n">
        <v>0.0</v>
      </c>
      <c r="Q261" t="n">
        <v>0.0</v>
      </c>
      <c r="R261" t="n">
        <v>-4.1</v>
      </c>
    </row>
    <row r="262">
      <c r="A262" t="s" s="258">
        <f>HYPERLINK("https://ct.wwsires.com/bull/14JE01806","JX BLITZEN {4}")</f>
        <v>767</v>
      </c>
      <c r="B262" t="s">
        <v>768</v>
      </c>
      <c r="C262" t="s">
        <v>769</v>
      </c>
      <c r="D262" t="n">
        <v>111.0</v>
      </c>
      <c r="E262" t="n">
        <v>830.0</v>
      </c>
      <c r="F262" t="n">
        <v>1547.0</v>
      </c>
      <c r="G262" t="n">
        <v>53.0</v>
      </c>
      <c r="H262" t="n">
        <v>-0.11</v>
      </c>
      <c r="I262" t="n">
        <v>43.0</v>
      </c>
      <c r="J262" t="n">
        <v>-0.07</v>
      </c>
      <c r="K262" t="n">
        <v>1.5</v>
      </c>
      <c r="L262" t="n">
        <v>20.1</v>
      </c>
      <c r="M262" t="n">
        <v>3.2</v>
      </c>
      <c r="N262" t="n">
        <v>0.0</v>
      </c>
      <c r="O262" t="n">
        <v>3.0</v>
      </c>
      <c r="P262" t="n">
        <v>0.0</v>
      </c>
      <c r="Q262" t="n">
        <v>0.0</v>
      </c>
      <c r="R262" t="n">
        <v>-2.8</v>
      </c>
    </row>
    <row r="263">
      <c r="A263" t="s" s="259">
        <f>HYPERLINK("https://ct.wwsires.com/bull/7JE01891","JX BURROW {6}")</f>
        <v>770</v>
      </c>
      <c r="B263" t="s">
        <v>771</v>
      </c>
      <c r="C263" t="s">
        <v>772</v>
      </c>
      <c r="D263" t="n">
        <v>98.0</v>
      </c>
      <c r="E263" t="n">
        <v>609.0</v>
      </c>
      <c r="F263" t="n">
        <v>483.0</v>
      </c>
      <c r="G263" t="n">
        <v>17.0</v>
      </c>
      <c r="H263" t="n">
        <v>-0.03</v>
      </c>
      <c r="I263" t="n">
        <v>34.0</v>
      </c>
      <c r="J263" t="n">
        <v>0.08</v>
      </c>
      <c r="K263" t="n">
        <v>0.8</v>
      </c>
      <c r="L263" t="n">
        <v>17.9</v>
      </c>
      <c r="M263" t="n">
        <v>3.9</v>
      </c>
      <c r="N263" t="n">
        <v>0.0</v>
      </c>
      <c r="O263" t="n">
        <v>2.92</v>
      </c>
      <c r="P263" t="n">
        <v>0.0</v>
      </c>
      <c r="Q263" t="n">
        <v>0.0</v>
      </c>
      <c r="R263" t="n">
        <v>-1.3</v>
      </c>
    </row>
    <row r="264">
      <c r="A264" t="s" s="260">
        <f>HYPERLINK("https://ct.wwsires.com/bull/14JE01712","JX BUTKUS {4}")</f>
        <v>773</v>
      </c>
      <c r="B264" t="s">
        <v>774</v>
      </c>
      <c r="C264" t="s">
        <v>775</v>
      </c>
      <c r="D264" t="n">
        <v>112.0</v>
      </c>
      <c r="E264" t="n">
        <v>750.0</v>
      </c>
      <c r="F264" t="n">
        <v>404.0</v>
      </c>
      <c r="G264" t="n">
        <v>66.0</v>
      </c>
      <c r="H264" t="n">
        <v>0.23</v>
      </c>
      <c r="I264" t="n">
        <v>24.0</v>
      </c>
      <c r="J264" t="n">
        <v>0.05</v>
      </c>
      <c r="K264" t="n">
        <v>0.8</v>
      </c>
      <c r="L264" t="n">
        <v>13.2</v>
      </c>
      <c r="M264" t="n">
        <v>3.8</v>
      </c>
      <c r="N264" t="n">
        <v>0.0</v>
      </c>
      <c r="O264" t="n">
        <v>2.91</v>
      </c>
      <c r="P264" t="n">
        <v>0.0</v>
      </c>
      <c r="Q264" t="n">
        <v>0.0</v>
      </c>
      <c r="R264" t="n">
        <v>-1.3</v>
      </c>
    </row>
    <row r="265">
      <c r="A265" t="s" s="261">
        <f>HYPERLINK("https://ct.wwsires.com/bull/7JE01956","JX CALLAN {5}")</f>
        <v>776</v>
      </c>
      <c r="B265" t="s">
        <v>777</v>
      </c>
      <c r="C265" t="s">
        <v>778</v>
      </c>
      <c r="D265" t="n">
        <v>158.0</v>
      </c>
      <c r="E265" t="n">
        <v>826.0</v>
      </c>
      <c r="F265" t="n">
        <v>798.0</v>
      </c>
      <c r="G265" t="n">
        <v>11.0</v>
      </c>
      <c r="H265" t="n">
        <v>-0.14</v>
      </c>
      <c r="I265" t="n">
        <v>29.0</v>
      </c>
      <c r="J265" t="n">
        <v>0.0</v>
      </c>
      <c r="K265" t="n">
        <v>1.2</v>
      </c>
      <c r="L265" t="n">
        <v>18.4</v>
      </c>
      <c r="M265" t="n">
        <v>8.6</v>
      </c>
      <c r="N265" t="n">
        <v>0.0</v>
      </c>
      <c r="O265" t="n">
        <v>2.83</v>
      </c>
      <c r="P265" t="n">
        <v>0.0</v>
      </c>
      <c r="Q265" t="n">
        <v>0.0</v>
      </c>
      <c r="R265" t="n">
        <v>2.3</v>
      </c>
    </row>
    <row r="266">
      <c r="A266" t="s" s="262">
        <f>HYPERLINK("https://ct.wwsires.com/bull/7JE01786","JX CARDIFF {4}")</f>
        <v>779</v>
      </c>
      <c r="B266" t="s">
        <v>780</v>
      </c>
      <c r="C266" t="s">
        <v>781</v>
      </c>
      <c r="D266" t="n">
        <v>115.0</v>
      </c>
      <c r="E266" t="n">
        <v>611.0</v>
      </c>
      <c r="F266" t="n">
        <v>838.0</v>
      </c>
      <c r="G266" t="n">
        <v>-4.0</v>
      </c>
      <c r="H266" t="n">
        <v>-0.22</v>
      </c>
      <c r="I266" t="n">
        <v>19.0</v>
      </c>
      <c r="J266" t="n">
        <v>-0.06</v>
      </c>
      <c r="K266" t="n">
        <v>1.2</v>
      </c>
      <c r="L266" t="n">
        <v>18.4</v>
      </c>
      <c r="M266" t="n">
        <v>7.4</v>
      </c>
      <c r="N266" t="n">
        <v>0.0</v>
      </c>
      <c r="O266" t="n">
        <v>2.9</v>
      </c>
      <c r="P266" t="n">
        <v>0.0</v>
      </c>
      <c r="Q266" t="n">
        <v>0.0</v>
      </c>
      <c r="R266" t="n">
        <v>2.0</v>
      </c>
    </row>
    <row r="267">
      <c r="A267" t="s" s="263">
        <f>HYPERLINK("https://ct.wwsires.com/bull/14JE01734","JX CASTIRON {3}")</f>
        <v>782</v>
      </c>
      <c r="B267" t="s">
        <v>783</v>
      </c>
      <c r="C267" t="s">
        <v>784</v>
      </c>
      <c r="D267" t="n">
        <v>77.0</v>
      </c>
      <c r="E267" t="n">
        <v>419.0</v>
      </c>
      <c r="F267" t="n">
        <v>249.0</v>
      </c>
      <c r="G267" t="n">
        <v>-7.0</v>
      </c>
      <c r="H267" t="n">
        <v>-0.1</v>
      </c>
      <c r="I267" t="n">
        <v>21.0</v>
      </c>
      <c r="J267" t="n">
        <v>0.06</v>
      </c>
      <c r="K267" t="n">
        <v>0.0</v>
      </c>
      <c r="L267" t="n">
        <v>10.0</v>
      </c>
      <c r="M267" t="n">
        <v>3.0</v>
      </c>
      <c r="N267" t="n">
        <v>0.0</v>
      </c>
      <c r="O267" t="n">
        <v>2.89</v>
      </c>
      <c r="P267" t="n">
        <v>0.0</v>
      </c>
      <c r="Q267" t="n">
        <v>0.0</v>
      </c>
      <c r="R267" t="n">
        <v>1.9</v>
      </c>
    </row>
    <row r="268">
      <c r="A268" t="s" s="264">
        <f>HYPERLINK("https://ct.wwsires.com/bull/7JE01789","JX CHATHAM {4}")</f>
        <v>785</v>
      </c>
      <c r="B268" t="s">
        <v>786</v>
      </c>
      <c r="C268" t="s">
        <v>787</v>
      </c>
      <c r="D268" t="n">
        <v>166.0</v>
      </c>
      <c r="E268" t="n">
        <v>864.0</v>
      </c>
      <c r="F268" t="n">
        <v>1809.0</v>
      </c>
      <c r="G268" t="n">
        <v>66.0</v>
      </c>
      <c r="H268" t="n">
        <v>-0.11</v>
      </c>
      <c r="I268" t="n">
        <v>38.0</v>
      </c>
      <c r="J268" t="n">
        <v>-0.14</v>
      </c>
      <c r="K268" t="n">
        <v>1.2</v>
      </c>
      <c r="L268" t="n">
        <v>17.2</v>
      </c>
      <c r="M268" t="n">
        <v>6.6</v>
      </c>
      <c r="N268" t="n">
        <v>0.0</v>
      </c>
      <c r="O268" t="n">
        <v>2.9</v>
      </c>
      <c r="P268" t="n">
        <v>0.0</v>
      </c>
      <c r="Q268" t="n">
        <v>0.0</v>
      </c>
      <c r="R268" t="n">
        <v>-0.8</v>
      </c>
    </row>
    <row r="269">
      <c r="A269" t="s" s="265">
        <f>HYPERLINK("https://ct.wwsires.com/bull/14JE01821","JX CHIP {4}")</f>
        <v>788</v>
      </c>
      <c r="B269" t="s">
        <v>789</v>
      </c>
      <c r="C269" t="s">
        <v>790</v>
      </c>
      <c r="D269" t="n">
        <v>89.0</v>
      </c>
      <c r="E269" t="n">
        <v>707.0</v>
      </c>
      <c r="F269" t="n">
        <v>758.0</v>
      </c>
      <c r="G269" t="n">
        <v>36.0</v>
      </c>
      <c r="H269" t="n">
        <v>-0.01</v>
      </c>
      <c r="I269" t="n">
        <v>33.0</v>
      </c>
      <c r="J269" t="n">
        <v>0.02</v>
      </c>
      <c r="K269" t="n">
        <v>0.5</v>
      </c>
      <c r="L269" t="n">
        <v>13.5</v>
      </c>
      <c r="M269" t="n">
        <v>2.6</v>
      </c>
      <c r="N269" t="n">
        <v>0.0</v>
      </c>
      <c r="O269" t="n">
        <v>3.15</v>
      </c>
      <c r="P269" t="n">
        <v>0.0</v>
      </c>
      <c r="Q269" t="n">
        <v>0.0</v>
      </c>
      <c r="R269" t="n">
        <v>-0.5</v>
      </c>
    </row>
    <row r="270">
      <c r="A270" t="s" s="266">
        <f>HYPERLINK("https://ct.wwsires.com/bull/14JE01876","JX COLGATE {6}")</f>
        <v>791</v>
      </c>
      <c r="B270" t="s">
        <v>792</v>
      </c>
      <c r="C270" t="s">
        <v>793</v>
      </c>
      <c r="D270" t="n">
        <v>102.0</v>
      </c>
      <c r="E270" t="n">
        <v>468.0</v>
      </c>
      <c r="F270" t="n">
        <v>1013.0</v>
      </c>
      <c r="G270" t="n">
        <v>44.0</v>
      </c>
      <c r="H270" t="n">
        <v>-0.03</v>
      </c>
      <c r="I270" t="n">
        <v>35.0</v>
      </c>
      <c r="J270" t="n">
        <v>-0.01</v>
      </c>
      <c r="K270" t="n">
        <v>1.7</v>
      </c>
      <c r="L270" t="n">
        <v>16.3</v>
      </c>
      <c r="M270" t="n">
        <v>1.9</v>
      </c>
      <c r="N270" t="n">
        <v>0.0</v>
      </c>
      <c r="O270" t="n">
        <v>2.93</v>
      </c>
      <c r="P270" t="n">
        <v>0.0</v>
      </c>
      <c r="Q270" t="n">
        <v>0.0</v>
      </c>
      <c r="R270" t="n">
        <v>-0.7</v>
      </c>
    </row>
    <row r="271">
      <c r="A271" t="s" s="267">
        <f>HYPERLINK("https://ct.wwsires.com/bull/250JE01947","JX CORSAIR {5}")</f>
        <v>794</v>
      </c>
      <c r="B271" t="s">
        <v>795</v>
      </c>
      <c r="C271" t="s">
        <v>796</v>
      </c>
      <c r="D271" t="n">
        <v>132.0</v>
      </c>
      <c r="E271" t="n">
        <v>727.0</v>
      </c>
      <c r="F271" t="n">
        <v>635.0</v>
      </c>
      <c r="G271" t="n">
        <v>55.0</v>
      </c>
      <c r="H271" t="n">
        <v>0.12</v>
      </c>
      <c r="I271" t="n">
        <v>31.0</v>
      </c>
      <c r="J271" t="n">
        <v>0.04</v>
      </c>
      <c r="K271" t="n">
        <v>1.5</v>
      </c>
      <c r="L271" t="n">
        <v>19.0</v>
      </c>
      <c r="M271" t="n">
        <v>3.6</v>
      </c>
      <c r="N271" t="n">
        <v>0.0</v>
      </c>
      <c r="O271" t="n">
        <v>2.89</v>
      </c>
      <c r="P271" t="n">
        <v>0.0</v>
      </c>
      <c r="Q271" t="n">
        <v>0.0</v>
      </c>
      <c r="R271" t="n">
        <v>-0.8</v>
      </c>
    </row>
    <row r="272">
      <c r="A272" t="s" s="268">
        <f>HYPERLINK("https://ct.wwsires.com/bull/14JE01921","JX CRISPIN {5}")</f>
        <v>797</v>
      </c>
      <c r="B272" t="s">
        <v>798</v>
      </c>
      <c r="C272" t="s">
        <v>778</v>
      </c>
      <c r="D272" t="n">
        <v>200.0</v>
      </c>
      <c r="E272" t="n">
        <v>1050.0</v>
      </c>
      <c r="F272" t="n">
        <v>913.0</v>
      </c>
      <c r="G272" t="n">
        <v>61.0</v>
      </c>
      <c r="H272" t="n">
        <v>0.08</v>
      </c>
      <c r="I272" t="n">
        <v>44.0</v>
      </c>
      <c r="J272" t="n">
        <v>0.05</v>
      </c>
      <c r="K272" t="n">
        <v>0.8</v>
      </c>
      <c r="L272" t="n">
        <v>16.2</v>
      </c>
      <c r="M272" t="n">
        <v>7.4</v>
      </c>
      <c r="N272" t="n">
        <v>0.0</v>
      </c>
      <c r="O272" t="n">
        <v>3.02</v>
      </c>
      <c r="P272" t="n">
        <v>0.0</v>
      </c>
      <c r="Q272" t="n">
        <v>0.0</v>
      </c>
      <c r="R272" t="n">
        <v>2.8</v>
      </c>
    </row>
    <row r="273">
      <c r="A273" t="s" s="269">
        <f>HYPERLINK("https://ct.wwsires.com/bull/7JE01933","JX ELS {6}")</f>
        <v>799</v>
      </c>
      <c r="B273" t="s">
        <v>800</v>
      </c>
      <c r="C273" t="s">
        <v>801</v>
      </c>
      <c r="D273" t="n">
        <v>165.0</v>
      </c>
      <c r="E273" t="n">
        <v>816.0</v>
      </c>
      <c r="F273" t="n">
        <v>1041.0</v>
      </c>
      <c r="G273" t="n">
        <v>62.0</v>
      </c>
      <c r="H273" t="n">
        <v>0.05</v>
      </c>
      <c r="I273" t="n">
        <v>54.0</v>
      </c>
      <c r="J273" t="n">
        <v>0.08</v>
      </c>
      <c r="K273" t="n">
        <v>0.9</v>
      </c>
      <c r="L273" t="n">
        <v>13.5</v>
      </c>
      <c r="M273" t="n">
        <v>4.1</v>
      </c>
      <c r="N273" t="n">
        <v>0.0</v>
      </c>
      <c r="O273" t="n">
        <v>2.97</v>
      </c>
      <c r="P273" t="n">
        <v>0.0</v>
      </c>
      <c r="Q273" t="n">
        <v>0.0</v>
      </c>
      <c r="R273" t="n">
        <v>0.1</v>
      </c>
    </row>
    <row r="274">
      <c r="A274" t="s" s="270">
        <f>HYPERLINK("https://ct.wwsires.com/bull/507JE01662","JX FIRESTAR {6}")</f>
        <v>802</v>
      </c>
      <c r="B274" t="s">
        <v>803</v>
      </c>
      <c r="C274" t="s">
        <v>804</v>
      </c>
      <c r="D274" t="n">
        <v>9.0</v>
      </c>
      <c r="E274" t="n">
        <v>298.0</v>
      </c>
      <c r="F274" t="n">
        <v>458.0</v>
      </c>
      <c r="G274" t="n">
        <v>-17.0</v>
      </c>
      <c r="H274" t="n">
        <v>-0.2</v>
      </c>
      <c r="I274" t="n">
        <v>17.0</v>
      </c>
      <c r="J274" t="n">
        <v>0.0</v>
      </c>
      <c r="K274" t="n">
        <v>0.6</v>
      </c>
      <c r="L274" t="n">
        <v>8.6</v>
      </c>
      <c r="M274" t="n">
        <v>2.6</v>
      </c>
      <c r="N274" t="n">
        <v>0.0</v>
      </c>
      <c r="O274" t="n">
        <v>3.19</v>
      </c>
      <c r="P274" t="n">
        <v>0.0</v>
      </c>
      <c r="Q274" t="n">
        <v>0.0</v>
      </c>
      <c r="R274" t="n">
        <v>-0.5</v>
      </c>
    </row>
    <row r="275">
      <c r="A275" t="s" s="271">
        <f>HYPERLINK("https://ct.wwsires.com/bull/7JE01899","JX GOALS {5}-P")</f>
        <v>805</v>
      </c>
      <c r="B275" t="s">
        <v>806</v>
      </c>
      <c r="C275" t="s">
        <v>807</v>
      </c>
      <c r="D275" t="n">
        <v>60.0</v>
      </c>
      <c r="E275" t="n">
        <v>502.0</v>
      </c>
      <c r="F275" t="n">
        <v>309.0</v>
      </c>
      <c r="G275" t="n">
        <v>1.0</v>
      </c>
      <c r="H275" t="n">
        <v>-0.07</v>
      </c>
      <c r="I275" t="n">
        <v>6.0</v>
      </c>
      <c r="J275" t="n">
        <v>-0.03</v>
      </c>
      <c r="K275" t="n">
        <v>1.0</v>
      </c>
      <c r="L275" t="n">
        <v>11.9</v>
      </c>
      <c r="M275" t="n">
        <v>6.3</v>
      </c>
      <c r="N275" t="n">
        <v>0.0</v>
      </c>
      <c r="O275" t="n">
        <v>2.9</v>
      </c>
      <c r="P275" t="n">
        <v>0.0</v>
      </c>
      <c r="Q275" t="n">
        <v>0.0</v>
      </c>
      <c r="R275" t="n">
        <v>0.0</v>
      </c>
    </row>
    <row r="276">
      <c r="A276" t="s" s="272">
        <f>HYPERLINK("https://ct.wwsires.com/bull/14JE01830","JX HOOPTIE {4}-P")</f>
        <v>808</v>
      </c>
      <c r="B276" t="s">
        <v>809</v>
      </c>
      <c r="C276" t="s">
        <v>810</v>
      </c>
      <c r="D276" t="n">
        <v>144.0</v>
      </c>
      <c r="E276" t="n">
        <v>1045.0</v>
      </c>
      <c r="F276" t="n">
        <v>856.0</v>
      </c>
      <c r="G276" t="n">
        <v>78.0</v>
      </c>
      <c r="H276" t="n">
        <v>0.18</v>
      </c>
      <c r="I276" t="n">
        <v>56.0</v>
      </c>
      <c r="J276" t="n">
        <v>0.12</v>
      </c>
      <c r="K276" t="n">
        <v>1.0</v>
      </c>
      <c r="L276" t="n">
        <v>15.3</v>
      </c>
      <c r="M276" t="n">
        <v>2.8</v>
      </c>
      <c r="N276" t="n">
        <v>0.0</v>
      </c>
      <c r="O276" t="n">
        <v>2.94</v>
      </c>
      <c r="P276" t="n">
        <v>0.0</v>
      </c>
      <c r="Q276" t="n">
        <v>0.0</v>
      </c>
      <c r="R276" t="n">
        <v>-3.6</v>
      </c>
    </row>
    <row r="277">
      <c r="A277" t="s" s="273">
        <f>HYPERLINK("https://ct.wwsires.com/bull/507JE01715","JX JAYLEN {4}")</f>
        <v>811</v>
      </c>
      <c r="B277" t="s">
        <v>812</v>
      </c>
      <c r="C277" t="s">
        <v>813</v>
      </c>
      <c r="D277" t="n">
        <v>151.0</v>
      </c>
      <c r="E277" t="n">
        <v>929.0</v>
      </c>
      <c r="F277" t="n">
        <v>871.0</v>
      </c>
      <c r="G277" t="n">
        <v>42.0</v>
      </c>
      <c r="H277" t="n">
        <v>0.0</v>
      </c>
      <c r="I277" t="n">
        <v>31.0</v>
      </c>
      <c r="J277" t="n">
        <v>-0.01</v>
      </c>
      <c r="K277" t="n">
        <v>0.7</v>
      </c>
      <c r="L277" t="n">
        <v>17.0</v>
      </c>
      <c r="M277" t="n">
        <v>4.8</v>
      </c>
      <c r="N277" t="n">
        <v>0.0</v>
      </c>
      <c r="O277" t="n">
        <v>3.08</v>
      </c>
      <c r="P277" t="n">
        <v>0.0</v>
      </c>
      <c r="Q277" t="n">
        <v>0.0</v>
      </c>
      <c r="R277" t="n">
        <v>2.4</v>
      </c>
    </row>
    <row r="278">
      <c r="A278" t="s" s="274">
        <f>HYPERLINK("https://ct.wwsires.com/bull/614JE01851","JX KENDRICK {5}")</f>
        <v>814</v>
      </c>
      <c r="B278" t="s">
        <v>815</v>
      </c>
      <c r="C278" t="s">
        <v>816</v>
      </c>
      <c r="D278" t="n">
        <v>94.0</v>
      </c>
      <c r="E278" t="n">
        <v>692.0</v>
      </c>
      <c r="F278" t="n">
        <v>760.0</v>
      </c>
      <c r="G278" t="n">
        <v>43.0</v>
      </c>
      <c r="H278" t="n">
        <v>0.03</v>
      </c>
      <c r="I278" t="n">
        <v>37.0</v>
      </c>
      <c r="J278" t="n">
        <v>0.04</v>
      </c>
      <c r="K278" t="n">
        <v>1.2</v>
      </c>
      <c r="L278" t="n">
        <v>17.2</v>
      </c>
      <c r="M278" t="n">
        <v>2.0</v>
      </c>
      <c r="N278" t="n">
        <v>0.0</v>
      </c>
      <c r="O278" t="n">
        <v>3.13</v>
      </c>
      <c r="P278" t="n">
        <v>0.0</v>
      </c>
      <c r="Q278" t="n">
        <v>0.0</v>
      </c>
      <c r="R278" t="n">
        <v>-1.3</v>
      </c>
    </row>
    <row r="279">
      <c r="A279" t="s" s="275">
        <f>HYPERLINK("https://ct.wwsires.com/bull/14JE01871","JX MARCELLUS {5}")</f>
        <v>817</v>
      </c>
      <c r="B279" t="s">
        <v>818</v>
      </c>
      <c r="C279" t="s">
        <v>819</v>
      </c>
      <c r="D279" t="n">
        <v>94.0</v>
      </c>
      <c r="E279" t="n">
        <v>819.0</v>
      </c>
      <c r="F279" t="n">
        <v>182.0</v>
      </c>
      <c r="G279" t="n">
        <v>28.0</v>
      </c>
      <c r="H279" t="n">
        <v>0.1</v>
      </c>
      <c r="I279" t="n">
        <v>23.0</v>
      </c>
      <c r="J279" t="n">
        <v>0.08</v>
      </c>
      <c r="K279" t="n">
        <v>1.6</v>
      </c>
      <c r="L279" t="n">
        <v>13.4</v>
      </c>
      <c r="M279" t="n">
        <v>4.2</v>
      </c>
      <c r="N279" t="n">
        <v>0.0</v>
      </c>
      <c r="O279" t="n">
        <v>3.08</v>
      </c>
      <c r="P279" t="n">
        <v>0.0</v>
      </c>
      <c r="Q279" t="n">
        <v>0.0</v>
      </c>
      <c r="R279" t="n">
        <v>-0.7</v>
      </c>
    </row>
    <row r="280">
      <c r="A280" t="s" s="276">
        <f>HYPERLINK("https://ct.wwsires.com/bull/7JE01877","JX MESA {5}")</f>
        <v>820</v>
      </c>
      <c r="B280" t="s">
        <v>821</v>
      </c>
      <c r="C280" t="s">
        <v>819</v>
      </c>
      <c r="D280" t="n">
        <v>121.0</v>
      </c>
      <c r="E280" t="n">
        <v>860.0</v>
      </c>
      <c r="F280" t="n">
        <v>140.0</v>
      </c>
      <c r="G280" t="n">
        <v>43.0</v>
      </c>
      <c r="H280" t="n">
        <v>0.18</v>
      </c>
      <c r="I280" t="n">
        <v>20.0</v>
      </c>
      <c r="J280" t="n">
        <v>0.08</v>
      </c>
      <c r="K280" t="n">
        <v>1.1</v>
      </c>
      <c r="L280" t="n">
        <v>16.5</v>
      </c>
      <c r="M280" t="n">
        <v>4.3</v>
      </c>
      <c r="N280" t="n">
        <v>0.0</v>
      </c>
      <c r="O280" t="n">
        <v>2.9</v>
      </c>
      <c r="P280" t="n">
        <v>0.0</v>
      </c>
      <c r="Q280" t="n">
        <v>0.0</v>
      </c>
      <c r="R280" t="n">
        <v>0.4</v>
      </c>
    </row>
    <row r="281">
      <c r="A281" t="s" s="277">
        <f>HYPERLINK("https://ct.wwsires.com/bull/7JE01813","JX MOE {4}")</f>
        <v>822</v>
      </c>
      <c r="B281" t="s">
        <v>823</v>
      </c>
      <c r="C281" t="s">
        <v>824</v>
      </c>
      <c r="D281" t="n">
        <v>92.0</v>
      </c>
      <c r="E281" t="n">
        <v>502.0</v>
      </c>
      <c r="F281" t="n">
        <v>1139.0</v>
      </c>
      <c r="G281" t="n">
        <v>28.0</v>
      </c>
      <c r="H281" t="n">
        <v>-0.14</v>
      </c>
      <c r="I281" t="n">
        <v>32.0</v>
      </c>
      <c r="J281" t="n">
        <v>-0.05</v>
      </c>
      <c r="K281" t="n">
        <v>1.6</v>
      </c>
      <c r="L281" t="n">
        <v>21.5</v>
      </c>
      <c r="M281" t="n">
        <v>2.7</v>
      </c>
      <c r="N281" t="n">
        <v>0.0</v>
      </c>
      <c r="O281" t="n">
        <v>3.1</v>
      </c>
      <c r="P281" t="n">
        <v>0.0</v>
      </c>
      <c r="Q281" t="n">
        <v>0.0</v>
      </c>
      <c r="R281" t="n">
        <v>-1.0</v>
      </c>
    </row>
    <row r="282">
      <c r="A282" t="s" s="278">
        <f>HYPERLINK("https://ct.wwsires.com/bull/7JE01905","JX MURDOCH {5}")</f>
        <v>825</v>
      </c>
      <c r="B282" t="s">
        <v>826</v>
      </c>
      <c r="C282" t="s">
        <v>827</v>
      </c>
      <c r="D282" t="n">
        <v>114.0</v>
      </c>
      <c r="E282" t="n">
        <v>612.0</v>
      </c>
      <c r="F282" t="n">
        <v>602.0</v>
      </c>
      <c r="G282" t="n">
        <v>52.0</v>
      </c>
      <c r="H282" t="n">
        <v>0.11</v>
      </c>
      <c r="I282" t="n">
        <v>42.0</v>
      </c>
      <c r="J282" t="n">
        <v>0.1</v>
      </c>
      <c r="K282" t="n">
        <v>-0.2</v>
      </c>
      <c r="L282" t="n">
        <v>8.0</v>
      </c>
      <c r="M282" t="n">
        <v>1.6</v>
      </c>
      <c r="N282" t="n">
        <v>0.0</v>
      </c>
      <c r="O282" t="n">
        <v>3.02</v>
      </c>
      <c r="P282" t="n">
        <v>0.0</v>
      </c>
      <c r="Q282" t="n">
        <v>0.0</v>
      </c>
      <c r="R282" t="n">
        <v>-0.6</v>
      </c>
    </row>
    <row r="283">
      <c r="A283" t="s" s="279">
        <f>HYPERLINK("https://ct.wwsires.com/bull/14JE01765","JX NOODLE {4}")</f>
        <v>828</v>
      </c>
      <c r="B283" t="s">
        <v>829</v>
      </c>
      <c r="C283" t="s">
        <v>830</v>
      </c>
      <c r="D283" t="n">
        <v>73.0</v>
      </c>
      <c r="E283" t="n">
        <v>689.0</v>
      </c>
      <c r="F283" t="n">
        <v>-165.0</v>
      </c>
      <c r="G283" t="n">
        <v>52.0</v>
      </c>
      <c r="H283" t="n">
        <v>0.31</v>
      </c>
      <c r="I283" t="n">
        <v>26.0</v>
      </c>
      <c r="J283" t="n">
        <v>0.17</v>
      </c>
      <c r="K283" t="n">
        <v>0.4</v>
      </c>
      <c r="L283" t="n">
        <v>8.0</v>
      </c>
      <c r="M283" t="n">
        <v>1.0</v>
      </c>
      <c r="N283" t="n">
        <v>0.0</v>
      </c>
      <c r="O283" t="n">
        <v>3.17</v>
      </c>
      <c r="P283" t="n">
        <v>0.0</v>
      </c>
      <c r="Q283" t="n">
        <v>0.0</v>
      </c>
      <c r="R283" t="n">
        <v>-1.0</v>
      </c>
    </row>
    <row r="284">
      <c r="A284" t="s" s="280">
        <f>HYPERLINK("https://ct.wwsires.com/bull/507JE01837","JX NOX {4}")</f>
        <v>831</v>
      </c>
      <c r="B284" t="s">
        <v>832</v>
      </c>
      <c r="C284" t="s">
        <v>833</v>
      </c>
      <c r="D284" t="n">
        <v>44.0</v>
      </c>
      <c r="E284" t="n">
        <v>444.0</v>
      </c>
      <c r="F284" t="n">
        <v>185.0</v>
      </c>
      <c r="G284" t="n">
        <v>17.0</v>
      </c>
      <c r="H284" t="n">
        <v>0.04</v>
      </c>
      <c r="I284" t="n">
        <v>12.0</v>
      </c>
      <c r="J284" t="n">
        <v>0.03</v>
      </c>
      <c r="K284" t="n">
        <v>1.3</v>
      </c>
      <c r="L284" t="n">
        <v>16.6</v>
      </c>
      <c r="M284" t="n">
        <v>2.4</v>
      </c>
      <c r="N284" t="n">
        <v>0.0</v>
      </c>
      <c r="O284" t="n">
        <v>2.96</v>
      </c>
      <c r="P284" t="n">
        <v>0.0</v>
      </c>
      <c r="Q284" t="n">
        <v>0.0</v>
      </c>
      <c r="R284" t="n">
        <v>-1.4</v>
      </c>
    </row>
    <row r="285">
      <c r="A285" t="s" s="281">
        <f>HYPERLINK("https://ct.wwsires.com/bull/14JE01924","JX PHIL {6}")</f>
        <v>834</v>
      </c>
      <c r="B285" t="s">
        <v>835</v>
      </c>
      <c r="C285" t="s">
        <v>836</v>
      </c>
      <c r="D285" t="n">
        <v>87.0</v>
      </c>
      <c r="E285" t="n">
        <v>592.0</v>
      </c>
      <c r="F285" t="n">
        <v>823.0</v>
      </c>
      <c r="G285" t="n">
        <v>42.0</v>
      </c>
      <c r="H285" t="n">
        <v>0.01</v>
      </c>
      <c r="I285" t="n">
        <v>42.0</v>
      </c>
      <c r="J285" t="n">
        <v>0.06</v>
      </c>
      <c r="K285" t="n">
        <v>0.9</v>
      </c>
      <c r="L285" t="n">
        <v>9.9</v>
      </c>
      <c r="M285" t="n">
        <v>2.9</v>
      </c>
      <c r="N285" t="n">
        <v>0.0</v>
      </c>
      <c r="O285" t="n">
        <v>3.09</v>
      </c>
      <c r="P285" t="n">
        <v>0.0</v>
      </c>
      <c r="Q285" t="n">
        <v>0.0</v>
      </c>
      <c r="R285" t="n">
        <v>-2.6</v>
      </c>
    </row>
    <row r="286">
      <c r="A286" t="s" s="282">
        <f>HYPERLINK("https://ct.wwsires.com/bull/7JE01699","JX PINE {6}")</f>
        <v>837</v>
      </c>
      <c r="B286" t="s">
        <v>838</v>
      </c>
      <c r="C286" t="s">
        <v>839</v>
      </c>
      <c r="D286" t="n">
        <v>118.0</v>
      </c>
      <c r="E286" t="n">
        <v>779.0</v>
      </c>
      <c r="F286" t="n">
        <v>347.0</v>
      </c>
      <c r="G286" t="n">
        <v>28.0</v>
      </c>
      <c r="H286" t="n">
        <v>0.06</v>
      </c>
      <c r="I286" t="n">
        <v>33.0</v>
      </c>
      <c r="J286" t="n">
        <v>0.1</v>
      </c>
      <c r="K286" t="n">
        <v>0.8</v>
      </c>
      <c r="L286" t="n">
        <v>17.6</v>
      </c>
      <c r="M286" t="n">
        <v>3.9</v>
      </c>
      <c r="N286" t="n">
        <v>0.0</v>
      </c>
      <c r="O286" t="n">
        <v>3.15</v>
      </c>
      <c r="P286" t="n">
        <v>0.0</v>
      </c>
      <c r="Q286" t="n">
        <v>0.0</v>
      </c>
      <c r="R286" t="n">
        <v>0.9</v>
      </c>
    </row>
    <row r="287">
      <c r="A287" t="s" s="283">
        <f>HYPERLINK("https://ct.wwsires.com/bull/7JE01920","JX REFORM {6}")</f>
        <v>840</v>
      </c>
      <c r="B287" t="s">
        <v>841</v>
      </c>
      <c r="C287" t="s">
        <v>842</v>
      </c>
      <c r="D287" t="n">
        <v>108.0</v>
      </c>
      <c r="E287" t="n">
        <v>507.0</v>
      </c>
      <c r="F287" t="n">
        <v>713.0</v>
      </c>
      <c r="G287" t="n">
        <v>42.0</v>
      </c>
      <c r="H287" t="n">
        <v>0.03</v>
      </c>
      <c r="I287" t="n">
        <v>30.0</v>
      </c>
      <c r="J287" t="n">
        <v>0.02</v>
      </c>
      <c r="K287" t="n">
        <v>0.3</v>
      </c>
      <c r="L287" t="n">
        <v>12.7</v>
      </c>
      <c r="M287" t="n">
        <v>2.4</v>
      </c>
      <c r="N287" t="n">
        <v>0.0</v>
      </c>
      <c r="O287" t="n">
        <v>3.01</v>
      </c>
      <c r="P287" t="n">
        <v>0.0</v>
      </c>
      <c r="Q287" t="n">
        <v>0.0</v>
      </c>
      <c r="R287" t="n">
        <v>1.4</v>
      </c>
    </row>
    <row r="288">
      <c r="A288" t="s" s="284">
        <f>HYPERLINK("https://ct.wwsires.com/bull/7JE01879","JX RHODES {5}")</f>
        <v>843</v>
      </c>
      <c r="B288" t="s">
        <v>844</v>
      </c>
      <c r="C288" t="s">
        <v>845</v>
      </c>
      <c r="D288" t="n">
        <v>175.0</v>
      </c>
      <c r="E288" t="n">
        <v>995.0</v>
      </c>
      <c r="F288" t="n">
        <v>951.0</v>
      </c>
      <c r="G288" t="n">
        <v>70.0</v>
      </c>
      <c r="H288" t="n">
        <v>0.11</v>
      </c>
      <c r="I288" t="n">
        <v>57.0</v>
      </c>
      <c r="J288" t="n">
        <v>0.11</v>
      </c>
      <c r="K288" t="n">
        <v>0.2</v>
      </c>
      <c r="L288" t="n">
        <v>6.3</v>
      </c>
      <c r="M288" t="n">
        <v>3.9</v>
      </c>
      <c r="N288" t="n">
        <v>0.0</v>
      </c>
      <c r="O288" t="n">
        <v>2.81</v>
      </c>
      <c r="P288" t="n">
        <v>0.0</v>
      </c>
      <c r="Q288" t="n">
        <v>0.0</v>
      </c>
      <c r="R288" t="n">
        <v>-1.4</v>
      </c>
    </row>
    <row r="289">
      <c r="A289" t="s" s="285">
        <f>HYPERLINK("https://ct.wwsires.com/bull/14JE01850","JX RICKIE {4}")</f>
        <v>846</v>
      </c>
      <c r="B289" t="s">
        <v>847</v>
      </c>
      <c r="C289" t="s">
        <v>848</v>
      </c>
      <c r="D289" t="n">
        <v>98.0</v>
      </c>
      <c r="E289" t="n">
        <v>773.0</v>
      </c>
      <c r="F289" t="n">
        <v>361.0</v>
      </c>
      <c r="G289" t="n">
        <v>65.0</v>
      </c>
      <c r="H289" t="n">
        <v>0.24</v>
      </c>
      <c r="I289" t="n">
        <v>20.0</v>
      </c>
      <c r="J289" t="n">
        <v>0.03</v>
      </c>
      <c r="K289" t="n">
        <v>1.1</v>
      </c>
      <c r="L289" t="n">
        <v>6.4</v>
      </c>
      <c r="M289" t="n">
        <v>2.7</v>
      </c>
      <c r="N289" t="n">
        <v>0.0</v>
      </c>
      <c r="O289" t="n">
        <v>2.98</v>
      </c>
      <c r="P289" t="n">
        <v>0.0</v>
      </c>
      <c r="Q289" t="n">
        <v>0.0</v>
      </c>
      <c r="R289" t="n">
        <v>0.1</v>
      </c>
    </row>
    <row r="290">
      <c r="A290" t="s" s="286">
        <f>HYPERLINK("https://ct.wwsires.com/bull/14JE01929","JX SKALSKI {5}-P")</f>
        <v>849</v>
      </c>
      <c r="B290" t="s">
        <v>850</v>
      </c>
      <c r="C290" t="s">
        <v>851</v>
      </c>
      <c r="D290" t="n">
        <v>146.0</v>
      </c>
      <c r="E290" t="n">
        <v>952.0</v>
      </c>
      <c r="F290" t="n">
        <v>559.0</v>
      </c>
      <c r="G290" t="n">
        <v>51.0</v>
      </c>
      <c r="H290" t="n">
        <v>0.12</v>
      </c>
      <c r="I290" t="n">
        <v>34.0</v>
      </c>
      <c r="J290" t="n">
        <v>0.07</v>
      </c>
      <c r="K290" t="n">
        <v>1.5</v>
      </c>
      <c r="L290" t="n">
        <v>19.1</v>
      </c>
      <c r="M290" t="n">
        <v>5.2</v>
      </c>
      <c r="N290" t="n">
        <v>0.0</v>
      </c>
      <c r="O290" t="n">
        <v>2.82</v>
      </c>
      <c r="P290" t="n">
        <v>0.0</v>
      </c>
      <c r="Q290" t="n">
        <v>0.0</v>
      </c>
      <c r="R290" t="n">
        <v>-1.9</v>
      </c>
    </row>
    <row r="291">
      <c r="A291" t="s" s="287">
        <f>HYPERLINK("https://ct.wwsires.com/bull/14JE00769","JX STONEY {3}")</f>
        <v>852</v>
      </c>
      <c r="B291" t="s">
        <v>853</v>
      </c>
      <c r="C291" t="s">
        <v>854</v>
      </c>
      <c r="D291" t="n">
        <v>140.0</v>
      </c>
      <c r="E291" t="n">
        <v>652.0</v>
      </c>
      <c r="F291" t="n">
        <v>-204.0</v>
      </c>
      <c r="G291" t="n">
        <v>57.0</v>
      </c>
      <c r="H291" t="n">
        <v>0.35</v>
      </c>
      <c r="I291" t="n">
        <v>12.0</v>
      </c>
      <c r="J291" t="n">
        <v>0.1</v>
      </c>
      <c r="K291" t="n">
        <v>1.4</v>
      </c>
      <c r="L291" t="n">
        <v>18.6</v>
      </c>
      <c r="M291" t="n">
        <v>6.2</v>
      </c>
      <c r="N291" t="n">
        <v>0.0</v>
      </c>
      <c r="O291" t="n">
        <v>2.9</v>
      </c>
      <c r="P291" t="n">
        <v>0.0</v>
      </c>
      <c r="Q291" t="n">
        <v>0.0</v>
      </c>
      <c r="R291" t="n">
        <v>0.2</v>
      </c>
    </row>
    <row r="292">
      <c r="A292" t="s" s="288">
        <f>HYPERLINK("https://ct.wwsires.com/bull/7JE01758","JX THRASHER {6}")</f>
        <v>855</v>
      </c>
      <c r="B292" t="s">
        <v>856</v>
      </c>
      <c r="C292" t="s">
        <v>857</v>
      </c>
      <c r="D292" t="n">
        <v>187.0</v>
      </c>
      <c r="E292" t="n">
        <v>895.0</v>
      </c>
      <c r="F292" t="n">
        <v>1494.0</v>
      </c>
      <c r="G292" t="n">
        <v>59.0</v>
      </c>
      <c r="H292" t="n">
        <v>-0.07</v>
      </c>
      <c r="I292" t="n">
        <v>57.0</v>
      </c>
      <c r="J292" t="n">
        <v>0.01</v>
      </c>
      <c r="K292" t="n">
        <v>0.6</v>
      </c>
      <c r="L292" t="n">
        <v>7.5</v>
      </c>
      <c r="M292" t="n">
        <v>6.2</v>
      </c>
      <c r="N292" t="n">
        <v>0.0</v>
      </c>
      <c r="O292" t="n">
        <v>2.98</v>
      </c>
      <c r="P292" t="n">
        <v>0.0</v>
      </c>
      <c r="Q292" t="n">
        <v>0.0</v>
      </c>
      <c r="R292" t="n">
        <v>1.8</v>
      </c>
    </row>
    <row r="293">
      <c r="A293" t="s" s="289">
        <f>HYPERLINK("https://ct.wwsires.com/bull/7JE01948","JX WAYLON {6}")</f>
        <v>858</v>
      </c>
      <c r="B293" t="s">
        <v>859</v>
      </c>
      <c r="C293" t="s">
        <v>860</v>
      </c>
      <c r="D293" t="n">
        <v>160.0</v>
      </c>
      <c r="E293" t="n">
        <v>741.0</v>
      </c>
      <c r="F293" t="n">
        <v>1335.0</v>
      </c>
      <c r="G293" t="n">
        <v>48.0</v>
      </c>
      <c r="H293" t="n">
        <v>-0.09</v>
      </c>
      <c r="I293" t="n">
        <v>49.0</v>
      </c>
      <c r="J293" t="n">
        <v>0.0</v>
      </c>
      <c r="K293" t="n">
        <v>1.2</v>
      </c>
      <c r="L293" t="n">
        <v>15.6</v>
      </c>
      <c r="M293" t="n">
        <v>5.8</v>
      </c>
      <c r="N293" t="n">
        <v>0.0</v>
      </c>
      <c r="O293" t="n">
        <v>2.86</v>
      </c>
      <c r="P293" t="n">
        <v>0.0</v>
      </c>
      <c r="Q293" t="n">
        <v>0.0</v>
      </c>
      <c r="R293" t="n">
        <v>-0.3</v>
      </c>
    </row>
    <row r="294">
      <c r="A294" t="s" s="290">
        <f>HYPERLINK("https://ct.wwsires.com/bull/7JE01844","JX WEBB {4}")</f>
        <v>861</v>
      </c>
      <c r="B294" t="s">
        <v>862</v>
      </c>
      <c r="C294" t="s">
        <v>863</v>
      </c>
      <c r="D294" t="n">
        <v>79.0</v>
      </c>
      <c r="E294" t="n">
        <v>525.0</v>
      </c>
      <c r="F294" t="n">
        <v>863.0</v>
      </c>
      <c r="G294" t="n">
        <v>43.0</v>
      </c>
      <c r="H294" t="n">
        <v>0.0</v>
      </c>
      <c r="I294" t="n">
        <v>27.0</v>
      </c>
      <c r="J294" t="n">
        <v>-0.02</v>
      </c>
      <c r="K294" t="n">
        <v>1.4</v>
      </c>
      <c r="L294" t="n">
        <v>14.5</v>
      </c>
      <c r="M294" t="n">
        <v>1.1</v>
      </c>
      <c r="N294" t="n">
        <v>0.0</v>
      </c>
      <c r="O294" t="n">
        <v>3.15</v>
      </c>
      <c r="P294" t="n">
        <v>0.0</v>
      </c>
      <c r="Q294" t="n">
        <v>0.0</v>
      </c>
      <c r="R294" t="n">
        <v>-0.6</v>
      </c>
    </row>
    <row r="295">
      <c r="A295" t="s" s="291">
        <f>HYPERLINK("https://ct.wwsires.com/bull/7HO15029","KAMAU")</f>
        <v>864</v>
      </c>
      <c r="B295" t="s">
        <v>865</v>
      </c>
      <c r="C295" t="s">
        <v>866</v>
      </c>
      <c r="D295" t="n">
        <v>2958.0</v>
      </c>
      <c r="E295" t="n">
        <v>1082.0</v>
      </c>
      <c r="F295" t="n">
        <v>1508.0</v>
      </c>
      <c r="G295" t="n">
        <v>131.0</v>
      </c>
      <c r="H295" t="n">
        <v>0.27</v>
      </c>
      <c r="I295" t="n">
        <v>76.0</v>
      </c>
      <c r="J295" t="n">
        <v>0.1</v>
      </c>
      <c r="K295" t="n">
        <v>1.11</v>
      </c>
      <c r="L295" t="n">
        <v>0.88</v>
      </c>
      <c r="M295" t="n">
        <v>1.6</v>
      </c>
      <c r="N295" t="n">
        <v>352.0</v>
      </c>
      <c r="O295" t="n">
        <v>2.97</v>
      </c>
      <c r="P295" t="n">
        <v>-2.6</v>
      </c>
      <c r="Q295" t="n">
        <v>1.4</v>
      </c>
      <c r="R295" t="n">
        <v>-3.5</v>
      </c>
    </row>
    <row r="296">
      <c r="A296" t="s" s="292">
        <f>HYPERLINK("https://ct.wwsires.com/bull/7HO15583","KASHTON")</f>
        <v>867</v>
      </c>
      <c r="B296" t="s">
        <v>868</v>
      </c>
      <c r="C296" t="s">
        <v>346</v>
      </c>
      <c r="D296" t="n">
        <v>2660.0</v>
      </c>
      <c r="E296" t="n">
        <v>906.0</v>
      </c>
      <c r="F296" t="n">
        <v>334.0</v>
      </c>
      <c r="G296" t="n">
        <v>75.0</v>
      </c>
      <c r="H296" t="n">
        <v>0.24</v>
      </c>
      <c r="I296" t="n">
        <v>24.0</v>
      </c>
      <c r="J296" t="n">
        <v>0.05</v>
      </c>
      <c r="K296" t="n">
        <v>0.13</v>
      </c>
      <c r="L296" t="n">
        <v>1.88</v>
      </c>
      <c r="M296" t="n">
        <v>5.5</v>
      </c>
      <c r="N296" t="n">
        <v>177.0</v>
      </c>
      <c r="O296" t="n">
        <v>2.61</v>
      </c>
      <c r="P296" t="n">
        <v>0.2</v>
      </c>
      <c r="Q296" t="n">
        <v>1.6</v>
      </c>
      <c r="R296" t="n">
        <v>-1.6</v>
      </c>
    </row>
    <row r="297">
      <c r="A297" t="s" s="293">
        <f>HYPERLINK("https://ct.wwsires.com/bull/14JE01782","KENTUCKY {6}")</f>
        <v>869</v>
      </c>
      <c r="B297" t="s">
        <v>870</v>
      </c>
      <c r="C297" t="s">
        <v>871</v>
      </c>
      <c r="D297" t="n">
        <v>50.0</v>
      </c>
      <c r="E297" t="n">
        <v>359.0</v>
      </c>
      <c r="F297" t="n">
        <v>263.0</v>
      </c>
      <c r="G297" t="n">
        <v>42.0</v>
      </c>
      <c r="H297" t="n">
        <v>0.15</v>
      </c>
      <c r="I297" t="n">
        <v>38.0</v>
      </c>
      <c r="J297" t="n">
        <v>0.14</v>
      </c>
      <c r="K297" t="n">
        <v>-0.1</v>
      </c>
      <c r="L297" t="n">
        <v>3.4</v>
      </c>
      <c r="M297" t="n">
        <v>-0.1</v>
      </c>
      <c r="N297" t="n">
        <v>0.0</v>
      </c>
      <c r="O297" t="n">
        <v>3.12</v>
      </c>
      <c r="P297" t="n">
        <v>0.0</v>
      </c>
      <c r="Q297" t="n">
        <v>0.0</v>
      </c>
      <c r="R297" t="n">
        <v>-1.8</v>
      </c>
    </row>
    <row r="298">
      <c r="A298" t="s" s="294">
        <f>HYPERLINK("https://ct.wwsires.com/bull/7JE01630","KESTREL-P")</f>
        <v>872</v>
      </c>
      <c r="B298" t="s">
        <v>873</v>
      </c>
      <c r="C298" t="s">
        <v>874</v>
      </c>
      <c r="D298" t="n">
        <v>125.0</v>
      </c>
      <c r="E298" t="n">
        <v>761.0</v>
      </c>
      <c r="F298" t="n">
        <v>2793.0</v>
      </c>
      <c r="G298" t="n">
        <v>49.0</v>
      </c>
      <c r="H298" t="n">
        <v>-0.4</v>
      </c>
      <c r="I298" t="n">
        <v>64.0</v>
      </c>
      <c r="J298" t="n">
        <v>-0.18</v>
      </c>
      <c r="K298" t="n">
        <v>0.1</v>
      </c>
      <c r="L298" t="n">
        <v>4.6</v>
      </c>
      <c r="M298" t="n">
        <v>3.7</v>
      </c>
      <c r="N298" t="n">
        <v>0.0</v>
      </c>
      <c r="O298" t="n">
        <v>3.17</v>
      </c>
      <c r="P298" t="n">
        <v>0.0</v>
      </c>
      <c r="Q298" t="n">
        <v>0.0</v>
      </c>
      <c r="R298" t="n">
        <v>-1.4</v>
      </c>
    </row>
    <row r="299">
      <c r="A299" t="s" s="295">
        <f>HYPERLINK("https://ct.wwsires.com/bull/7JE01862","KIMBER")</f>
        <v>875</v>
      </c>
      <c r="B299" t="s">
        <v>876</v>
      </c>
      <c r="C299" t="s">
        <v>877</v>
      </c>
      <c r="D299" t="n">
        <v>111.0</v>
      </c>
      <c r="E299" t="n">
        <v>799.0</v>
      </c>
      <c r="F299" t="n">
        <v>984.0</v>
      </c>
      <c r="G299" t="n">
        <v>48.0</v>
      </c>
      <c r="H299" t="n">
        <v>0.0</v>
      </c>
      <c r="I299" t="n">
        <v>41.0</v>
      </c>
      <c r="J299" t="n">
        <v>0.02</v>
      </c>
      <c r="K299" t="n">
        <v>0.4</v>
      </c>
      <c r="L299" t="n">
        <v>12.9</v>
      </c>
      <c r="M299" t="n">
        <v>2.0</v>
      </c>
      <c r="N299" t="n">
        <v>0.0</v>
      </c>
      <c r="O299" t="n">
        <v>2.89</v>
      </c>
      <c r="P299" t="n">
        <v>0.0</v>
      </c>
      <c r="Q299" t="n">
        <v>0.0</v>
      </c>
      <c r="R299" t="n">
        <v>-2.7</v>
      </c>
    </row>
    <row r="300">
      <c r="A300" t="s" s="296">
        <f>HYPERLINK("https://ct.wwsires.com/bull/14HO15046","KINGBIRD")</f>
        <v>878</v>
      </c>
      <c r="B300" t="s">
        <v>879</v>
      </c>
      <c r="C300" t="s">
        <v>167</v>
      </c>
      <c r="D300" t="n">
        <v>2858.0</v>
      </c>
      <c r="E300" t="n">
        <v>1103.0</v>
      </c>
      <c r="F300" t="n">
        <v>1610.0</v>
      </c>
      <c r="G300" t="n">
        <v>58.0</v>
      </c>
      <c r="H300" t="n">
        <v>-0.01</v>
      </c>
      <c r="I300" t="n">
        <v>63.0</v>
      </c>
      <c r="J300" t="n">
        <v>0.04</v>
      </c>
      <c r="K300" t="n">
        <v>0.17</v>
      </c>
      <c r="L300" t="n">
        <v>0.4</v>
      </c>
      <c r="M300" t="n">
        <v>7.8</v>
      </c>
      <c r="N300" t="n">
        <v>196.0</v>
      </c>
      <c r="O300" t="n">
        <v>2.51</v>
      </c>
      <c r="P300" t="n">
        <v>1.7</v>
      </c>
      <c r="Q300" t="n">
        <v>1.8</v>
      </c>
      <c r="R300" t="n">
        <v>0.1</v>
      </c>
    </row>
    <row r="301">
      <c r="A301" t="s" s="297">
        <f>HYPERLINK("https://ct.wwsires.com/bull/14HO15488","KINGSMAN")</f>
        <v>880</v>
      </c>
      <c r="B301" t="s">
        <v>881</v>
      </c>
      <c r="C301" t="s">
        <v>882</v>
      </c>
      <c r="D301" t="n">
        <v>2651.0</v>
      </c>
      <c r="E301" t="n">
        <v>849.0</v>
      </c>
      <c r="F301" t="n">
        <v>567.0</v>
      </c>
      <c r="G301" t="n">
        <v>67.0</v>
      </c>
      <c r="H301" t="n">
        <v>0.17</v>
      </c>
      <c r="I301" t="n">
        <v>24.0</v>
      </c>
      <c r="J301" t="n">
        <v>0.02</v>
      </c>
      <c r="K301" t="n">
        <v>0.3</v>
      </c>
      <c r="L301" t="n">
        <v>1.03</v>
      </c>
      <c r="M301" t="n">
        <v>5.5</v>
      </c>
      <c r="N301" t="n">
        <v>157.0</v>
      </c>
      <c r="O301" t="n">
        <v>2.36</v>
      </c>
      <c r="P301" t="n">
        <v>0.0</v>
      </c>
      <c r="Q301" t="n">
        <v>1.6</v>
      </c>
      <c r="R301" t="n">
        <v>-0.9</v>
      </c>
    </row>
    <row r="302">
      <c r="A302" t="s" s="298">
        <f>HYPERLINK("https://ct.wwsires.com/bull/14HO15367","KNOCKOUT")</f>
        <v>883</v>
      </c>
      <c r="B302" t="s">
        <v>884</v>
      </c>
      <c r="C302" t="s">
        <v>885</v>
      </c>
      <c r="D302" t="n">
        <v>2986.0</v>
      </c>
      <c r="E302" t="n">
        <v>1127.0</v>
      </c>
      <c r="F302" t="n">
        <v>1452.0</v>
      </c>
      <c r="G302" t="n">
        <v>97.0</v>
      </c>
      <c r="H302" t="n">
        <v>0.15</v>
      </c>
      <c r="I302" t="n">
        <v>59.0</v>
      </c>
      <c r="J302" t="n">
        <v>0.05</v>
      </c>
      <c r="K302" t="n">
        <v>0.82</v>
      </c>
      <c r="L302" t="n">
        <v>0.75</v>
      </c>
      <c r="M302" t="n">
        <v>6.5</v>
      </c>
      <c r="N302" t="n">
        <v>278.0</v>
      </c>
      <c r="O302" t="n">
        <v>2.74</v>
      </c>
      <c r="P302" t="n">
        <v>1.3</v>
      </c>
      <c r="Q302" t="n">
        <v>2.1</v>
      </c>
      <c r="R302" t="n">
        <v>-0.1</v>
      </c>
    </row>
    <row r="303">
      <c r="A303" t="s" s="299">
        <f>HYPERLINK("https://ct.wwsires.com/bull/614JE00758","KNOCK-OUT")</f>
        <v>886</v>
      </c>
      <c r="B303" t="s">
        <v>887</v>
      </c>
      <c r="C303" t="s">
        <v>888</v>
      </c>
      <c r="D303" t="n">
        <v>51.0</v>
      </c>
      <c r="E303" t="n">
        <v>425.0</v>
      </c>
      <c r="F303" t="n">
        <v>82.0</v>
      </c>
      <c r="G303" t="n">
        <v>21.0</v>
      </c>
      <c r="H303" t="n">
        <v>0.09</v>
      </c>
      <c r="I303" t="n">
        <v>12.0</v>
      </c>
      <c r="J303" t="n">
        <v>0.05</v>
      </c>
      <c r="K303" t="n">
        <v>0.6</v>
      </c>
      <c r="L303" t="n">
        <v>14.5</v>
      </c>
      <c r="M303" t="n">
        <v>0.4</v>
      </c>
      <c r="N303" t="n">
        <v>0.0</v>
      </c>
      <c r="O303" t="n">
        <v>3.16</v>
      </c>
      <c r="P303" t="n">
        <v>0.0</v>
      </c>
      <c r="Q303" t="n">
        <v>0.0</v>
      </c>
      <c r="R303" t="n">
        <v>1.3</v>
      </c>
    </row>
    <row r="304">
      <c r="A304" t="s" s="300">
        <f>HYPERLINK("https://ct.wwsires.com/bull/7HO15380","KRINGLE")</f>
        <v>889</v>
      </c>
      <c r="B304" t="s">
        <v>890</v>
      </c>
      <c r="C304" t="s">
        <v>891</v>
      </c>
      <c r="D304" t="n">
        <v>2876.0</v>
      </c>
      <c r="E304" t="n">
        <v>975.0</v>
      </c>
      <c r="F304" t="n">
        <v>983.0</v>
      </c>
      <c r="G304" t="n">
        <v>90.0</v>
      </c>
      <c r="H304" t="n">
        <v>0.2</v>
      </c>
      <c r="I304" t="n">
        <v>56.0</v>
      </c>
      <c r="J304" t="n">
        <v>0.09</v>
      </c>
      <c r="K304" t="n">
        <v>1.17</v>
      </c>
      <c r="L304" t="n">
        <v>1.79</v>
      </c>
      <c r="M304" t="n">
        <v>4.0</v>
      </c>
      <c r="N304" t="n">
        <v>267.0</v>
      </c>
      <c r="O304" t="n">
        <v>2.74</v>
      </c>
      <c r="P304" t="n">
        <v>-0.6</v>
      </c>
      <c r="Q304" t="n">
        <v>1.9</v>
      </c>
      <c r="R304" t="n">
        <v>-2.3</v>
      </c>
    </row>
    <row r="305">
      <c r="A305" t="s" s="301">
        <f>HYPERLINK("https://ct.wwsires.com/bull/7HO14934","KYLER")</f>
        <v>892</v>
      </c>
      <c r="B305" t="s">
        <v>893</v>
      </c>
      <c r="C305" t="s">
        <v>894</v>
      </c>
      <c r="D305" t="n">
        <v>2728.0</v>
      </c>
      <c r="E305" t="n">
        <v>728.0</v>
      </c>
      <c r="F305" t="n">
        <v>2543.0</v>
      </c>
      <c r="G305" t="n">
        <v>64.0</v>
      </c>
      <c r="H305" t="n">
        <v>-0.12</v>
      </c>
      <c r="I305" t="n">
        <v>75.0</v>
      </c>
      <c r="J305" t="n">
        <v>-0.02</v>
      </c>
      <c r="K305" t="n">
        <v>0.83</v>
      </c>
      <c r="L305" t="n">
        <v>1.58</v>
      </c>
      <c r="M305" t="n">
        <v>2.6</v>
      </c>
      <c r="N305" t="n">
        <v>252.0</v>
      </c>
      <c r="O305" t="n">
        <v>3.0</v>
      </c>
      <c r="P305" t="n">
        <v>-1.8</v>
      </c>
      <c r="Q305" t="n">
        <v>2.7</v>
      </c>
      <c r="R305" t="n">
        <v>-3.7</v>
      </c>
    </row>
    <row r="306">
      <c r="A306" t="s" s="302">
        <f>HYPERLINK("https://ct.wwsires.com/bull/14HO15539","LAD")</f>
        <v>895</v>
      </c>
      <c r="B306" t="s">
        <v>896</v>
      </c>
      <c r="C306" t="s">
        <v>897</v>
      </c>
      <c r="D306" t="n">
        <v>2703.0</v>
      </c>
      <c r="E306" t="n">
        <v>585.0</v>
      </c>
      <c r="F306" t="n">
        <v>590.0</v>
      </c>
      <c r="G306" t="n">
        <v>99.0</v>
      </c>
      <c r="H306" t="n">
        <v>0.29</v>
      </c>
      <c r="I306" t="n">
        <v>40.0</v>
      </c>
      <c r="J306" t="n">
        <v>0.08</v>
      </c>
      <c r="K306" t="n">
        <v>1.12</v>
      </c>
      <c r="L306" t="n">
        <v>0.46</v>
      </c>
      <c r="M306" t="n">
        <v>2.0</v>
      </c>
      <c r="N306" t="n">
        <v>219.0</v>
      </c>
      <c r="O306" t="n">
        <v>2.81</v>
      </c>
      <c r="P306" t="n">
        <v>-0.5</v>
      </c>
      <c r="Q306" t="n">
        <v>2.3</v>
      </c>
      <c r="R306" t="n">
        <v>-1.5</v>
      </c>
    </row>
    <row r="307">
      <c r="A307" t="s" s="303">
        <f>HYPERLINK("https://ct.wwsires.com/bull/250JE01852","LADSON")</f>
        <v>898</v>
      </c>
      <c r="B307" t="s">
        <v>899</v>
      </c>
      <c r="C307" t="s">
        <v>900</v>
      </c>
      <c r="D307" t="n">
        <v>79.0</v>
      </c>
      <c r="E307" t="n">
        <v>434.0</v>
      </c>
      <c r="F307" t="n">
        <v>316.0</v>
      </c>
      <c r="G307" t="n">
        <v>20.0</v>
      </c>
      <c r="H307" t="n">
        <v>0.02</v>
      </c>
      <c r="I307" t="n">
        <v>7.0</v>
      </c>
      <c r="J307" t="n">
        <v>-0.02</v>
      </c>
      <c r="K307" t="n">
        <v>2.3</v>
      </c>
      <c r="L307" t="n">
        <v>23.0</v>
      </c>
      <c r="M307" t="n">
        <v>4.5</v>
      </c>
      <c r="N307" t="n">
        <v>0.0</v>
      </c>
      <c r="O307" t="n">
        <v>2.92</v>
      </c>
      <c r="P307" t="n">
        <v>0.0</v>
      </c>
      <c r="Q307" t="n">
        <v>0.0</v>
      </c>
      <c r="R307" t="n">
        <v>-0.5</v>
      </c>
    </row>
    <row r="308">
      <c r="A308" t="s" s="304">
        <f>HYPERLINK("https://ct.wwsires.com/bull/14HO15281","LAFLEUR")</f>
        <v>901</v>
      </c>
      <c r="B308" t="s">
        <v>902</v>
      </c>
      <c r="C308" t="s">
        <v>903</v>
      </c>
      <c r="D308" t="n">
        <v>2905.0</v>
      </c>
      <c r="E308" t="n">
        <v>1036.0</v>
      </c>
      <c r="F308" t="n">
        <v>37.0</v>
      </c>
      <c r="G308" t="n">
        <v>103.0</v>
      </c>
      <c r="H308" t="n">
        <v>0.4</v>
      </c>
      <c r="I308" t="n">
        <v>45.0</v>
      </c>
      <c r="J308" t="n">
        <v>0.17</v>
      </c>
      <c r="K308" t="n">
        <v>0.28</v>
      </c>
      <c r="L308" t="n">
        <v>1.11</v>
      </c>
      <c r="M308" t="n">
        <v>6.0</v>
      </c>
      <c r="N308" t="n">
        <v>255.0</v>
      </c>
      <c r="O308" t="n">
        <v>2.66</v>
      </c>
      <c r="P308" t="n">
        <v>1.3</v>
      </c>
      <c r="Q308" t="n">
        <v>1.7</v>
      </c>
      <c r="R308" t="n">
        <v>-0.1</v>
      </c>
    </row>
    <row r="309">
      <c r="A309" t="s" s="305">
        <f>HYPERLINK("https://ct.wwsires.com/bull/7HO15229","LAGUNA")</f>
        <v>904</v>
      </c>
      <c r="B309" t="s">
        <v>905</v>
      </c>
      <c r="C309" t="s">
        <v>906</v>
      </c>
      <c r="D309" t="n">
        <v>2711.0</v>
      </c>
      <c r="E309" t="n">
        <v>708.0</v>
      </c>
      <c r="F309" t="n">
        <v>1359.0</v>
      </c>
      <c r="G309" t="n">
        <v>56.0</v>
      </c>
      <c r="H309" t="n">
        <v>0.01</v>
      </c>
      <c r="I309" t="n">
        <v>53.0</v>
      </c>
      <c r="J309" t="n">
        <v>0.04</v>
      </c>
      <c r="K309" t="n">
        <v>0.57</v>
      </c>
      <c r="L309" t="n">
        <v>0.85</v>
      </c>
      <c r="M309" t="n">
        <v>4.1</v>
      </c>
      <c r="N309" t="n">
        <v>161.0</v>
      </c>
      <c r="O309" t="n">
        <v>2.62</v>
      </c>
      <c r="P309" t="n">
        <v>1.2</v>
      </c>
      <c r="Q309" t="n">
        <v>2.3</v>
      </c>
      <c r="R309" t="n">
        <v>-0.1</v>
      </c>
    </row>
    <row r="310">
      <c r="A310" t="s" s="306">
        <f>HYPERLINK("https://ct.wwsires.com/bull/14HO15121","LANDSLIDE")</f>
        <v>907</v>
      </c>
      <c r="B310" t="s">
        <v>908</v>
      </c>
      <c r="C310" t="s">
        <v>909</v>
      </c>
      <c r="D310" t="n">
        <v>2644.0</v>
      </c>
      <c r="E310" t="n">
        <v>733.0</v>
      </c>
      <c r="F310" t="n">
        <v>358.0</v>
      </c>
      <c r="G310" t="n">
        <v>64.0</v>
      </c>
      <c r="H310" t="n">
        <v>0.19</v>
      </c>
      <c r="I310" t="n">
        <v>32.0</v>
      </c>
      <c r="J310" t="n">
        <v>0.08</v>
      </c>
      <c r="K310" t="n">
        <v>0.37</v>
      </c>
      <c r="L310" t="n">
        <v>0.65</v>
      </c>
      <c r="M310" t="n">
        <v>5.6</v>
      </c>
      <c r="N310" t="n">
        <v>152.0</v>
      </c>
      <c r="O310" t="n">
        <v>2.89</v>
      </c>
      <c r="P310" t="n">
        <v>1.0</v>
      </c>
      <c r="Q310" t="n">
        <v>1.7</v>
      </c>
      <c r="R310" t="n">
        <v>0.1</v>
      </c>
    </row>
    <row r="311">
      <c r="A311" t="s" s="307">
        <f>HYPERLINK("https://ct.wwsires.com/bull/14HO14972","LANNISTER")</f>
        <v>910</v>
      </c>
      <c r="B311" t="s">
        <v>911</v>
      </c>
      <c r="C311" t="s">
        <v>912</v>
      </c>
      <c r="D311" t="n">
        <v>2763.0</v>
      </c>
      <c r="E311" t="n">
        <v>871.0</v>
      </c>
      <c r="F311" t="n">
        <v>289.0</v>
      </c>
      <c r="G311" t="n">
        <v>52.0</v>
      </c>
      <c r="H311" t="n">
        <v>0.16</v>
      </c>
      <c r="I311" t="n">
        <v>23.0</v>
      </c>
      <c r="J311" t="n">
        <v>0.05</v>
      </c>
      <c r="K311" t="n">
        <v>1.44</v>
      </c>
      <c r="L311" t="n">
        <v>2.04</v>
      </c>
      <c r="M311" t="n">
        <v>6.2</v>
      </c>
      <c r="N311" t="n">
        <v>130.0</v>
      </c>
      <c r="O311" t="n">
        <v>2.57</v>
      </c>
      <c r="P311" t="n">
        <v>1.3</v>
      </c>
      <c r="Q311" t="n">
        <v>2.6</v>
      </c>
      <c r="R311" t="n">
        <v>0.4</v>
      </c>
    </row>
    <row r="312">
      <c r="A312" t="s" s="308">
        <f>HYPERLINK("https://ct.wwsires.com/bull/7HO15273","LAWLESS")</f>
        <v>913</v>
      </c>
      <c r="B312" t="s">
        <v>914</v>
      </c>
      <c r="C312" t="s">
        <v>915</v>
      </c>
      <c r="D312" t="n">
        <v>2896.0</v>
      </c>
      <c r="E312" t="n">
        <v>1255.0</v>
      </c>
      <c r="F312" t="n">
        <v>1336.0</v>
      </c>
      <c r="G312" t="n">
        <v>122.0</v>
      </c>
      <c r="H312" t="n">
        <v>0.26</v>
      </c>
      <c r="I312" t="n">
        <v>56.0</v>
      </c>
      <c r="J312" t="n">
        <v>0.05</v>
      </c>
      <c r="K312" t="n">
        <v>0.41</v>
      </c>
      <c r="L312" t="n">
        <v>0.48</v>
      </c>
      <c r="M312" t="n">
        <v>4.3</v>
      </c>
      <c r="N312" t="n">
        <v>301.0</v>
      </c>
      <c r="O312" t="n">
        <v>2.81</v>
      </c>
      <c r="P312" t="n">
        <v>-0.9</v>
      </c>
      <c r="Q312" t="n">
        <v>2.1</v>
      </c>
      <c r="R312" t="n">
        <v>-2.3</v>
      </c>
    </row>
    <row r="313">
      <c r="A313" t="s" s="309">
        <f>HYPERLINK("https://ct.wwsires.com/bull/250HO15038","LAWRIN")</f>
        <v>916</v>
      </c>
      <c r="B313" t="s">
        <v>917</v>
      </c>
      <c r="C313" t="s">
        <v>918</v>
      </c>
      <c r="D313" t="n">
        <v>2778.0</v>
      </c>
      <c r="E313" t="n">
        <v>815.0</v>
      </c>
      <c r="F313" t="n">
        <v>1048.0</v>
      </c>
      <c r="G313" t="n">
        <v>57.0</v>
      </c>
      <c r="H313" t="n">
        <v>0.06</v>
      </c>
      <c r="I313" t="n">
        <v>51.0</v>
      </c>
      <c r="J313" t="n">
        <v>0.07</v>
      </c>
      <c r="K313" t="n">
        <v>1.55</v>
      </c>
      <c r="L313" t="n">
        <v>1.41</v>
      </c>
      <c r="M313" t="n">
        <v>5.0</v>
      </c>
      <c r="N313" t="n">
        <v>187.0</v>
      </c>
      <c r="O313" t="n">
        <v>2.68</v>
      </c>
      <c r="P313" t="n">
        <v>0.3</v>
      </c>
      <c r="Q313" t="n">
        <v>1.8</v>
      </c>
      <c r="R313" t="n">
        <v>-1.3</v>
      </c>
    </row>
    <row r="314">
      <c r="A314" t="s" s="310">
        <f>HYPERLINK("https://ct.wwsires.com/bull/507HO15195","LAZER")</f>
        <v>919</v>
      </c>
      <c r="B314" t="s">
        <v>920</v>
      </c>
      <c r="C314" t="s">
        <v>921</v>
      </c>
      <c r="D314" t="n">
        <v>2927.0</v>
      </c>
      <c r="E314" t="n">
        <v>782.0</v>
      </c>
      <c r="F314" t="n">
        <v>924.0</v>
      </c>
      <c r="G314" t="n">
        <v>113.0</v>
      </c>
      <c r="H314" t="n">
        <v>0.29</v>
      </c>
      <c r="I314" t="n">
        <v>56.0</v>
      </c>
      <c r="J314" t="n">
        <v>0.1</v>
      </c>
      <c r="K314" t="n">
        <v>0.49</v>
      </c>
      <c r="L314" t="n">
        <v>0.26</v>
      </c>
      <c r="M314" t="n">
        <v>5.5</v>
      </c>
      <c r="N314" t="n">
        <v>270.0</v>
      </c>
      <c r="O314" t="n">
        <v>2.82</v>
      </c>
      <c r="P314" t="n">
        <v>1.6</v>
      </c>
      <c r="Q314" t="n">
        <v>2.1</v>
      </c>
      <c r="R314" t="n">
        <v>0.1</v>
      </c>
    </row>
    <row r="315">
      <c r="A315" t="s" s="311">
        <f>HYPERLINK("https://ct.wwsires.com/bull/7HO14250","LEGACY")</f>
        <v>922</v>
      </c>
      <c r="B315" t="s">
        <v>923</v>
      </c>
      <c r="C315" t="s">
        <v>924</v>
      </c>
      <c r="D315" t="n">
        <v>2787.0</v>
      </c>
      <c r="E315" t="n">
        <v>792.0</v>
      </c>
      <c r="F315" t="n">
        <v>312.0</v>
      </c>
      <c r="G315" t="n">
        <v>67.0</v>
      </c>
      <c r="H315" t="n">
        <v>0.21</v>
      </c>
      <c r="I315" t="n">
        <v>32.0</v>
      </c>
      <c r="J315" t="n">
        <v>0.09</v>
      </c>
      <c r="K315" t="n">
        <v>0.08</v>
      </c>
      <c r="L315" t="n">
        <v>1.32</v>
      </c>
      <c r="M315" t="n">
        <v>8.4</v>
      </c>
      <c r="N315" t="n">
        <v>177.0</v>
      </c>
      <c r="O315" t="n">
        <v>2.52</v>
      </c>
      <c r="P315" t="n">
        <v>2.4</v>
      </c>
      <c r="Q315" t="n">
        <v>2.0</v>
      </c>
      <c r="R315" t="n">
        <v>1.1</v>
      </c>
    </row>
    <row r="316">
      <c r="A316" t="s" s="312">
        <f>HYPERLINK("https://ct.wwsires.com/bull/14JE00670","LEMONHEAD")</f>
        <v>925</v>
      </c>
      <c r="B316" t="s">
        <v>926</v>
      </c>
      <c r="C316" t="s">
        <v>927</v>
      </c>
      <c r="D316" t="n">
        <v>62.0</v>
      </c>
      <c r="E316" t="n">
        <v>338.0</v>
      </c>
      <c r="F316" t="n">
        <v>-322.0</v>
      </c>
      <c r="G316" t="n">
        <v>12.0</v>
      </c>
      <c r="H316" t="n">
        <v>0.15</v>
      </c>
      <c r="I316" t="n">
        <v>1.0</v>
      </c>
      <c r="J316" t="n">
        <v>0.07</v>
      </c>
      <c r="K316" t="n">
        <v>0.9</v>
      </c>
      <c r="L316" t="n">
        <v>17.3</v>
      </c>
      <c r="M316" t="n">
        <v>1.5</v>
      </c>
      <c r="N316" t="n">
        <v>0.0</v>
      </c>
      <c r="O316" t="n">
        <v>2.86</v>
      </c>
      <c r="P316" t="n">
        <v>0.0</v>
      </c>
      <c r="Q316" t="n">
        <v>0.0</v>
      </c>
      <c r="R316" t="n">
        <v>0.7</v>
      </c>
    </row>
    <row r="317">
      <c r="A317" t="s" s="313">
        <f>HYPERLINK("https://ct.wwsires.com/bull/7HO14992","LEMUEL")</f>
        <v>928</v>
      </c>
      <c r="B317" t="s">
        <v>929</v>
      </c>
      <c r="C317" t="s">
        <v>930</v>
      </c>
      <c r="D317" t="n">
        <v>2993.0</v>
      </c>
      <c r="E317" t="n">
        <v>1268.0</v>
      </c>
      <c r="F317" t="n">
        <v>2535.0</v>
      </c>
      <c r="G317" t="n">
        <v>106.0</v>
      </c>
      <c r="H317" t="n">
        <v>0.03</v>
      </c>
      <c r="I317" t="n">
        <v>96.0</v>
      </c>
      <c r="J317" t="n">
        <v>0.06</v>
      </c>
      <c r="K317" t="n">
        <v>1.18</v>
      </c>
      <c r="L317" t="n">
        <v>0.88</v>
      </c>
      <c r="M317" t="n">
        <v>1.4</v>
      </c>
      <c r="N317" t="n">
        <v>368.0</v>
      </c>
      <c r="O317" t="n">
        <v>2.96</v>
      </c>
      <c r="P317" t="n">
        <v>-2.1</v>
      </c>
      <c r="Q317" t="n">
        <v>2.4</v>
      </c>
      <c r="R317" t="n">
        <v>-3.1</v>
      </c>
    </row>
    <row r="318">
      <c r="A318" t="s" s="314">
        <f>HYPERLINK("https://ct.wwsires.com/bull/250HO15637","LEVEL")</f>
        <v>931</v>
      </c>
      <c r="B318" t="s">
        <v>932</v>
      </c>
      <c r="C318" t="s">
        <v>933</v>
      </c>
      <c r="D318" t="n">
        <v>2950.0</v>
      </c>
      <c r="E318" t="n">
        <v>682.0</v>
      </c>
      <c r="F318" t="n">
        <v>1454.0</v>
      </c>
      <c r="G318" t="n">
        <v>85.0</v>
      </c>
      <c r="H318" t="n">
        <v>0.11</v>
      </c>
      <c r="I318" t="n">
        <v>71.0</v>
      </c>
      <c r="J318" t="n">
        <v>0.09</v>
      </c>
      <c r="K318" t="n">
        <v>2.55</v>
      </c>
      <c r="L318" t="n">
        <v>1.85</v>
      </c>
      <c r="M318" t="n">
        <v>2.1</v>
      </c>
      <c r="N318" t="n">
        <v>231.0</v>
      </c>
      <c r="O318" t="n">
        <v>2.88</v>
      </c>
      <c r="P318" t="n">
        <v>0.3</v>
      </c>
      <c r="Q318" t="n">
        <v>1.7</v>
      </c>
      <c r="R318" t="n">
        <v>-1.0</v>
      </c>
    </row>
    <row r="319">
      <c r="A319" t="s" s="315">
        <f>HYPERLINK("https://ct.wwsires.com/bull/7HO15585","LEXON")</f>
        <v>934</v>
      </c>
      <c r="B319" t="s">
        <v>935</v>
      </c>
      <c r="C319" t="s">
        <v>936</v>
      </c>
      <c r="D319" t="n">
        <v>2767.0</v>
      </c>
      <c r="E319" t="n">
        <v>822.0</v>
      </c>
      <c r="F319" t="n">
        <v>725.0</v>
      </c>
      <c r="G319" t="n">
        <v>107.0</v>
      </c>
      <c r="H319" t="n">
        <v>0.3</v>
      </c>
      <c r="I319" t="n">
        <v>44.0</v>
      </c>
      <c r="J319" t="n">
        <v>0.08</v>
      </c>
      <c r="K319" t="n">
        <v>1.19</v>
      </c>
      <c r="L319" t="n">
        <v>1.25</v>
      </c>
      <c r="M319" t="n">
        <v>2.2</v>
      </c>
      <c r="N319" t="n">
        <v>235.0</v>
      </c>
      <c r="O319" t="n">
        <v>2.83</v>
      </c>
      <c r="P319" t="n">
        <v>-0.4</v>
      </c>
      <c r="Q319" t="n">
        <v>2.1</v>
      </c>
      <c r="R319" t="n">
        <v>-0.7</v>
      </c>
    </row>
    <row r="320">
      <c r="A320" t="s" s="316">
        <f>HYPERLINK("https://ct.wwsires.com/bull/7HO15186","LEXUS")</f>
        <v>937</v>
      </c>
      <c r="B320" t="s">
        <v>938</v>
      </c>
      <c r="C320" t="s">
        <v>939</v>
      </c>
      <c r="D320" t="n">
        <v>2877.0</v>
      </c>
      <c r="E320" t="n">
        <v>985.0</v>
      </c>
      <c r="F320" t="n">
        <v>1505.0</v>
      </c>
      <c r="G320" t="n">
        <v>81.0</v>
      </c>
      <c r="H320" t="n">
        <v>0.09</v>
      </c>
      <c r="I320" t="n">
        <v>58.0</v>
      </c>
      <c r="J320" t="n">
        <v>0.04</v>
      </c>
      <c r="K320" t="n">
        <v>0.88</v>
      </c>
      <c r="L320" t="n">
        <v>0.91</v>
      </c>
      <c r="M320" t="n">
        <v>5.8</v>
      </c>
      <c r="N320" t="n">
        <v>239.0</v>
      </c>
      <c r="O320" t="n">
        <v>2.67</v>
      </c>
      <c r="P320" t="n">
        <v>0.9</v>
      </c>
      <c r="Q320" t="n">
        <v>2.2</v>
      </c>
      <c r="R320" t="n">
        <v>-0.7</v>
      </c>
    </row>
    <row r="321">
      <c r="A321" t="s" s="317">
        <f>HYPERLINK("https://ct.wwsires.com/bull/7HO14132","LIBERTY-P")</f>
        <v>940</v>
      </c>
      <c r="B321" t="s">
        <v>941</v>
      </c>
      <c r="C321" t="s">
        <v>942</v>
      </c>
      <c r="D321" t="n">
        <v>2562.0</v>
      </c>
      <c r="E321" t="n">
        <v>530.0</v>
      </c>
      <c r="F321" t="n">
        <v>715.0</v>
      </c>
      <c r="G321" t="n">
        <v>54.0</v>
      </c>
      <c r="H321" t="n">
        <v>0.1</v>
      </c>
      <c r="I321" t="n">
        <v>34.0</v>
      </c>
      <c r="J321" t="n">
        <v>0.04</v>
      </c>
      <c r="K321" t="n">
        <v>0.98</v>
      </c>
      <c r="L321" t="n">
        <v>1.94</v>
      </c>
      <c r="M321" t="n">
        <v>0.5</v>
      </c>
      <c r="N321" t="n">
        <v>154.0</v>
      </c>
      <c r="O321" t="n">
        <v>2.81</v>
      </c>
      <c r="P321" t="n">
        <v>0.7</v>
      </c>
      <c r="Q321" t="n">
        <v>2.3</v>
      </c>
      <c r="R321" t="n">
        <v>-0.4</v>
      </c>
    </row>
    <row r="322">
      <c r="A322" t="s" s="318">
        <f>HYPERLINK("https://ct.wwsires.com/bull/14HO15182","LIFT OFF")</f>
        <v>943</v>
      </c>
      <c r="B322" t="s">
        <v>944</v>
      </c>
      <c r="C322" t="s">
        <v>945</v>
      </c>
      <c r="D322" t="n">
        <v>2808.0</v>
      </c>
      <c r="E322" t="n">
        <v>845.0</v>
      </c>
      <c r="F322" t="n">
        <v>621.0</v>
      </c>
      <c r="G322" t="n">
        <v>73.0</v>
      </c>
      <c r="H322" t="n">
        <v>0.19</v>
      </c>
      <c r="I322" t="n">
        <v>46.0</v>
      </c>
      <c r="J322" t="n">
        <v>0.1</v>
      </c>
      <c r="K322" t="n">
        <v>1.06</v>
      </c>
      <c r="L322" t="n">
        <v>1.3</v>
      </c>
      <c r="M322" t="n">
        <v>5.7</v>
      </c>
      <c r="N322" t="n">
        <v>216.0</v>
      </c>
      <c r="O322" t="n">
        <v>2.91</v>
      </c>
      <c r="P322" t="n">
        <v>1.4</v>
      </c>
      <c r="Q322" t="n">
        <v>2.5</v>
      </c>
      <c r="R322" t="n">
        <v>0.3</v>
      </c>
    </row>
    <row r="323">
      <c r="A323" t="s" s="319">
        <f>HYPERLINK("https://ct.wwsires.com/bull/14HO14607","LIMELIGHT-P")</f>
        <v>946</v>
      </c>
      <c r="B323" t="s">
        <v>947</v>
      </c>
      <c r="C323" t="s">
        <v>948</v>
      </c>
      <c r="D323" t="n">
        <v>2835.0</v>
      </c>
      <c r="E323" t="n">
        <v>1031.0</v>
      </c>
      <c r="F323" t="n">
        <v>715.0</v>
      </c>
      <c r="G323" t="n">
        <v>92.0</v>
      </c>
      <c r="H323" t="n">
        <v>0.25</v>
      </c>
      <c r="I323" t="n">
        <v>53.0</v>
      </c>
      <c r="J323" t="n">
        <v>0.12</v>
      </c>
      <c r="K323" t="n">
        <v>1.61</v>
      </c>
      <c r="L323" t="n">
        <v>1.67</v>
      </c>
      <c r="M323" t="n">
        <v>4.3</v>
      </c>
      <c r="N323" t="n">
        <v>250.0</v>
      </c>
      <c r="O323" t="n">
        <v>2.84</v>
      </c>
      <c r="P323" t="n">
        <v>-0.5</v>
      </c>
      <c r="Q323" t="n">
        <v>2.0</v>
      </c>
      <c r="R323" t="n">
        <v>-1.3</v>
      </c>
    </row>
    <row r="324">
      <c r="A324" t="s" s="320">
        <f>HYPERLINK("https://ct.wwsires.com/bull/614HO15274","LINK")</f>
        <v>949</v>
      </c>
      <c r="B324" t="s">
        <v>950</v>
      </c>
      <c r="C324" t="s">
        <v>951</v>
      </c>
      <c r="D324" t="n">
        <v>2819.0</v>
      </c>
      <c r="E324" t="n">
        <v>969.0</v>
      </c>
      <c r="F324" t="n">
        <v>699.0</v>
      </c>
      <c r="G324" t="n">
        <v>95.0</v>
      </c>
      <c r="H324" t="n">
        <v>0.26</v>
      </c>
      <c r="I324" t="n">
        <v>34.0</v>
      </c>
      <c r="J324" t="n">
        <v>0.05</v>
      </c>
      <c r="K324" t="n">
        <v>0.75</v>
      </c>
      <c r="L324" t="n">
        <v>1.12</v>
      </c>
      <c r="M324" t="n">
        <v>5.9</v>
      </c>
      <c r="N324" t="n">
        <v>226.0</v>
      </c>
      <c r="O324" t="n">
        <v>2.62</v>
      </c>
      <c r="P324" t="n">
        <v>-0.1</v>
      </c>
      <c r="Q324" t="n">
        <v>2.0</v>
      </c>
      <c r="R324" t="n">
        <v>-1.4</v>
      </c>
    </row>
    <row r="325">
      <c r="A325" t="s" s="321">
        <f>HYPERLINK("https://ct.wwsires.com/bull/7HO14454","LIONEL")</f>
        <v>952</v>
      </c>
      <c r="B325" t="s">
        <v>953</v>
      </c>
      <c r="C325" t="s">
        <v>954</v>
      </c>
      <c r="D325" t="n">
        <v>3141.0</v>
      </c>
      <c r="E325" t="n">
        <v>1146.0</v>
      </c>
      <c r="F325" t="n">
        <v>3315.0</v>
      </c>
      <c r="G325" t="n">
        <v>151.0</v>
      </c>
      <c r="H325" t="n">
        <v>0.08</v>
      </c>
      <c r="I325" t="n">
        <v>99.0</v>
      </c>
      <c r="J325" t="n">
        <v>-0.02</v>
      </c>
      <c r="K325" t="n">
        <v>0.63</v>
      </c>
      <c r="L325" t="n">
        <v>0.85</v>
      </c>
      <c r="M325" t="n">
        <v>2.4</v>
      </c>
      <c r="N325" t="n">
        <v>426.0</v>
      </c>
      <c r="O325" t="n">
        <v>2.84</v>
      </c>
      <c r="P325" t="n">
        <v>-1.3</v>
      </c>
      <c r="Q325" t="n">
        <v>2.5</v>
      </c>
      <c r="R325" t="n">
        <v>-4.4</v>
      </c>
    </row>
    <row r="326">
      <c r="A326" t="s" s="322">
        <f>HYPERLINK("https://ct.wwsires.com/bull/250HO15208","LOGISTICS")</f>
        <v>955</v>
      </c>
      <c r="B326" t="s">
        <v>956</v>
      </c>
      <c r="C326" t="s">
        <v>957</v>
      </c>
      <c r="D326" t="n">
        <v>2781.0</v>
      </c>
      <c r="E326" t="n">
        <v>422.0</v>
      </c>
      <c r="F326" t="n">
        <v>117.0</v>
      </c>
      <c r="G326" t="n">
        <v>94.0</v>
      </c>
      <c r="H326" t="n">
        <v>0.35</v>
      </c>
      <c r="I326" t="n">
        <v>29.0</v>
      </c>
      <c r="J326" t="n">
        <v>0.1</v>
      </c>
      <c r="K326" t="n">
        <v>1.89</v>
      </c>
      <c r="L326" t="n">
        <v>1.72</v>
      </c>
      <c r="M326" t="n">
        <v>1.0</v>
      </c>
      <c r="N326" t="n">
        <v>193.0</v>
      </c>
      <c r="O326" t="n">
        <v>2.94</v>
      </c>
      <c r="P326" t="n">
        <v>1.3</v>
      </c>
      <c r="Q326" t="n">
        <v>3.2</v>
      </c>
      <c r="R326" t="n">
        <v>0.6</v>
      </c>
    </row>
    <row r="327">
      <c r="A327" t="s" s="323">
        <f>HYPERLINK("https://ct.wwsires.com/bull/7HO14904","LON")</f>
        <v>958</v>
      </c>
      <c r="B327" t="s">
        <v>959</v>
      </c>
      <c r="C327" t="s">
        <v>960</v>
      </c>
      <c r="D327" t="n">
        <v>2665.0</v>
      </c>
      <c r="E327" t="n">
        <v>711.0</v>
      </c>
      <c r="F327" t="n">
        <v>1016.0</v>
      </c>
      <c r="G327" t="n">
        <v>70.0</v>
      </c>
      <c r="H327" t="n">
        <v>0.12</v>
      </c>
      <c r="I327" t="n">
        <v>53.0</v>
      </c>
      <c r="J327" t="n">
        <v>0.08</v>
      </c>
      <c r="K327" t="n">
        <v>0.32</v>
      </c>
      <c r="L327" t="n">
        <v>1.11</v>
      </c>
      <c r="M327" t="n">
        <v>3.0</v>
      </c>
      <c r="N327" t="n">
        <v>202.0</v>
      </c>
      <c r="O327" t="n">
        <v>2.67</v>
      </c>
      <c r="P327" t="n">
        <v>-0.8</v>
      </c>
      <c r="Q327" t="n">
        <v>2.5</v>
      </c>
      <c r="R327" t="n">
        <v>-1.8</v>
      </c>
    </row>
    <row r="328">
      <c r="A328" t="s" s="324">
        <f>HYPERLINK("https://ct.wwsires.com/bull/7HO15300","LORIVAL")</f>
        <v>961</v>
      </c>
      <c r="B328" t="s">
        <v>962</v>
      </c>
      <c r="C328" t="s">
        <v>963</v>
      </c>
      <c r="D328" t="n">
        <v>2695.0</v>
      </c>
      <c r="E328" t="n">
        <v>566.0</v>
      </c>
      <c r="F328" t="n">
        <v>1133.0</v>
      </c>
      <c r="G328" t="n">
        <v>48.0</v>
      </c>
      <c r="H328" t="n">
        <v>0.02</v>
      </c>
      <c r="I328" t="n">
        <v>39.0</v>
      </c>
      <c r="J328" t="n">
        <v>0.01</v>
      </c>
      <c r="K328" t="n">
        <v>1.36</v>
      </c>
      <c r="L328" t="n">
        <v>2.46</v>
      </c>
      <c r="M328" t="n">
        <v>4.3</v>
      </c>
      <c r="N328" t="n">
        <v>129.0</v>
      </c>
      <c r="O328" t="n">
        <v>2.69</v>
      </c>
      <c r="P328" t="n">
        <v>0.5</v>
      </c>
      <c r="Q328" t="n">
        <v>1.8</v>
      </c>
      <c r="R328" t="n">
        <v>-0.7</v>
      </c>
    </row>
    <row r="329">
      <c r="A329" t="s" s="325">
        <f>HYPERLINK("https://ct.wwsires.com/bull/14HO15528","LOTTERY")</f>
        <v>964</v>
      </c>
      <c r="B329" t="s">
        <v>965</v>
      </c>
      <c r="C329" t="s">
        <v>966</v>
      </c>
      <c r="D329" t="n">
        <v>2875.0</v>
      </c>
      <c r="E329" t="n">
        <v>1107.0</v>
      </c>
      <c r="F329" t="n">
        <v>1743.0</v>
      </c>
      <c r="G329" t="n">
        <v>102.0</v>
      </c>
      <c r="H329" t="n">
        <v>0.13</v>
      </c>
      <c r="I329" t="n">
        <v>66.0</v>
      </c>
      <c r="J329" t="n">
        <v>0.04</v>
      </c>
      <c r="K329" t="n">
        <v>0.45</v>
      </c>
      <c r="L329" t="n">
        <v>1.09</v>
      </c>
      <c r="M329" t="n">
        <v>3.8</v>
      </c>
      <c r="N329" t="n">
        <v>306.0</v>
      </c>
      <c r="O329" t="n">
        <v>2.74</v>
      </c>
      <c r="P329" t="n">
        <v>-1.2</v>
      </c>
      <c r="Q329" t="n">
        <v>2.3</v>
      </c>
      <c r="R329" t="n">
        <v>-2.8</v>
      </c>
    </row>
    <row r="330">
      <c r="A330" t="s" s="326">
        <f>HYPERLINK("https://ct.wwsires.com/bull/14HO15155","LOTUS")</f>
        <v>967</v>
      </c>
      <c r="B330" t="s">
        <v>968</v>
      </c>
      <c r="C330" t="s">
        <v>969</v>
      </c>
      <c r="D330" t="n">
        <v>2838.0</v>
      </c>
      <c r="E330" t="n">
        <v>1050.0</v>
      </c>
      <c r="F330" t="n">
        <v>409.0</v>
      </c>
      <c r="G330" t="n">
        <v>86.0</v>
      </c>
      <c r="H330" t="n">
        <v>0.27</v>
      </c>
      <c r="I330" t="n">
        <v>39.0</v>
      </c>
      <c r="J330" t="n">
        <v>0.1</v>
      </c>
      <c r="K330" t="n">
        <v>0.91</v>
      </c>
      <c r="L330" t="n">
        <v>1.14</v>
      </c>
      <c r="M330" t="n">
        <v>5.6</v>
      </c>
      <c r="N330" t="n">
        <v>218.0</v>
      </c>
      <c r="O330" t="n">
        <v>2.61</v>
      </c>
      <c r="P330" t="n">
        <v>0.6</v>
      </c>
      <c r="Q330" t="n">
        <v>2.1</v>
      </c>
      <c r="R330" t="n">
        <v>-0.5</v>
      </c>
    </row>
    <row r="331">
      <c r="A331" t="s" s="327">
        <f>HYPERLINK("https://ct.wwsires.com/bull/7HO15102","LUCCESE-RED")</f>
        <v>970</v>
      </c>
      <c r="B331" t="s">
        <v>971</v>
      </c>
      <c r="C331" t="s">
        <v>972</v>
      </c>
      <c r="D331" t="n">
        <v>2421.0</v>
      </c>
      <c r="E331" t="n">
        <v>769.0</v>
      </c>
      <c r="F331" t="n">
        <v>546.0</v>
      </c>
      <c r="G331" t="n">
        <v>42.0</v>
      </c>
      <c r="H331" t="n">
        <v>0.08</v>
      </c>
      <c r="I331" t="n">
        <v>23.0</v>
      </c>
      <c r="J331" t="n">
        <v>0.02</v>
      </c>
      <c r="K331" t="n">
        <v>0.76</v>
      </c>
      <c r="L331" t="n">
        <v>0.62</v>
      </c>
      <c r="M331" t="n">
        <v>2.9</v>
      </c>
      <c r="N331" t="n">
        <v>105.0</v>
      </c>
      <c r="O331" t="n">
        <v>2.8</v>
      </c>
      <c r="P331" t="n">
        <v>-0.9</v>
      </c>
      <c r="Q331" t="n">
        <v>2.1</v>
      </c>
      <c r="R331" t="n">
        <v>-1.1</v>
      </c>
    </row>
    <row r="332">
      <c r="A332" t="s" s="328">
        <f>HYPERLINK("https://ct.wwsires.com/bull/7HO15056","LUNA")</f>
        <v>973</v>
      </c>
      <c r="B332" t="s">
        <v>974</v>
      </c>
      <c r="C332" t="s">
        <v>975</v>
      </c>
      <c r="D332" t="n">
        <v>2792.0</v>
      </c>
      <c r="E332" t="n">
        <v>1104.0</v>
      </c>
      <c r="F332" t="n">
        <v>1246.0</v>
      </c>
      <c r="G332" t="n">
        <v>68.0</v>
      </c>
      <c r="H332" t="n">
        <v>0.08</v>
      </c>
      <c r="I332" t="n">
        <v>51.0</v>
      </c>
      <c r="J332" t="n">
        <v>0.04</v>
      </c>
      <c r="K332" t="n">
        <v>0.66</v>
      </c>
      <c r="L332" t="n">
        <v>0.98</v>
      </c>
      <c r="M332" t="n">
        <v>6.4</v>
      </c>
      <c r="N332" t="n">
        <v>214.0</v>
      </c>
      <c r="O332" t="n">
        <v>2.36</v>
      </c>
      <c r="P332" t="n">
        <v>-0.7</v>
      </c>
      <c r="Q332" t="n">
        <v>1.8</v>
      </c>
      <c r="R332" t="n">
        <v>-2.0</v>
      </c>
    </row>
    <row r="333">
      <c r="A333" t="s" s="329">
        <f>HYPERLINK("https://ct.wwsires.com/bull/7HO15464","LUNAR")</f>
        <v>976</v>
      </c>
      <c r="B333" t="s">
        <v>977</v>
      </c>
      <c r="C333" t="s">
        <v>978</v>
      </c>
      <c r="D333" t="n">
        <v>2849.0</v>
      </c>
      <c r="E333" t="n">
        <v>844.0</v>
      </c>
      <c r="F333" t="n">
        <v>1462.0</v>
      </c>
      <c r="G333" t="n">
        <v>75.0</v>
      </c>
      <c r="H333" t="n">
        <v>0.07</v>
      </c>
      <c r="I333" t="n">
        <v>56.0</v>
      </c>
      <c r="J333" t="n">
        <v>0.04</v>
      </c>
      <c r="K333" t="n">
        <v>0.12</v>
      </c>
      <c r="L333" t="n">
        <v>0.84</v>
      </c>
      <c r="M333" t="n">
        <v>6.9</v>
      </c>
      <c r="N333" t="n">
        <v>231.0</v>
      </c>
      <c r="O333" t="n">
        <v>2.76</v>
      </c>
      <c r="P333" t="n">
        <v>1.5</v>
      </c>
      <c r="Q333" t="n">
        <v>2.0</v>
      </c>
      <c r="R333" t="n">
        <v>0.1</v>
      </c>
    </row>
    <row r="334">
      <c r="A334" t="s" s="330">
        <f>HYPERLINK("https://ct.wwsires.com/bull/7HO14160","LUSTER-P")</f>
        <v>979</v>
      </c>
      <c r="B334" t="s">
        <v>980</v>
      </c>
      <c r="C334" t="s">
        <v>981</v>
      </c>
      <c r="D334" t="n">
        <v>2923.0</v>
      </c>
      <c r="E334" t="n">
        <v>617.0</v>
      </c>
      <c r="F334" t="n">
        <v>1713.0</v>
      </c>
      <c r="G334" t="n">
        <v>83.0</v>
      </c>
      <c r="H334" t="n">
        <v>0.06</v>
      </c>
      <c r="I334" t="n">
        <v>53.0</v>
      </c>
      <c r="J334" t="n">
        <v>0.0</v>
      </c>
      <c r="K334" t="n">
        <v>2.57</v>
      </c>
      <c r="L334" t="n">
        <v>2.07</v>
      </c>
      <c r="M334" t="n">
        <v>3.4</v>
      </c>
      <c r="N334" t="n">
        <v>231.0</v>
      </c>
      <c r="O334" t="n">
        <v>2.8</v>
      </c>
      <c r="P334" t="n">
        <v>0.1</v>
      </c>
      <c r="Q334" t="n">
        <v>2.5</v>
      </c>
      <c r="R334" t="n">
        <v>-0.7</v>
      </c>
    </row>
    <row r="335">
      <c r="A335" t="s" s="331">
        <f>HYPERLINK("https://ct.wwsires.com/bull/7HO15197","MAGELLAN")</f>
        <v>982</v>
      </c>
      <c r="B335" t="s">
        <v>983</v>
      </c>
      <c r="C335" t="s">
        <v>984</v>
      </c>
      <c r="D335" t="n">
        <v>2875.0</v>
      </c>
      <c r="E335" t="n">
        <v>1071.0</v>
      </c>
      <c r="F335" t="n">
        <v>1976.0</v>
      </c>
      <c r="G335" t="n">
        <v>92.0</v>
      </c>
      <c r="H335" t="n">
        <v>0.06</v>
      </c>
      <c r="I335" t="n">
        <v>71.0</v>
      </c>
      <c r="J335" t="n">
        <v>0.03</v>
      </c>
      <c r="K335" t="n">
        <v>1.01</v>
      </c>
      <c r="L335" t="n">
        <v>1.44</v>
      </c>
      <c r="M335" t="n">
        <v>4.1</v>
      </c>
      <c r="N335" t="n">
        <v>292.0</v>
      </c>
      <c r="O335" t="n">
        <v>2.7</v>
      </c>
      <c r="P335" t="n">
        <v>-2.4</v>
      </c>
      <c r="Q335" t="n">
        <v>1.6</v>
      </c>
      <c r="R335" t="n">
        <v>-3.5</v>
      </c>
    </row>
    <row r="336">
      <c r="A336" t="s" s="332">
        <f>HYPERLINK("https://ct.wwsires.com/bull/7HO15164","MAGNITUDE4")</f>
        <v>985</v>
      </c>
      <c r="B336" t="s">
        <v>986</v>
      </c>
      <c r="C336" t="s">
        <v>987</v>
      </c>
      <c r="D336" t="n">
        <v>2724.0</v>
      </c>
      <c r="E336" t="n">
        <v>773.0</v>
      </c>
      <c r="F336" t="n">
        <v>205.0</v>
      </c>
      <c r="G336" t="n">
        <v>44.0</v>
      </c>
      <c r="H336" t="n">
        <v>0.14</v>
      </c>
      <c r="I336" t="n">
        <v>16.0</v>
      </c>
      <c r="J336" t="n">
        <v>0.04</v>
      </c>
      <c r="K336" t="n">
        <v>1.21</v>
      </c>
      <c r="L336" t="n">
        <v>1.53</v>
      </c>
      <c r="M336" t="n">
        <v>6.4</v>
      </c>
      <c r="N336" t="n">
        <v>77.0</v>
      </c>
      <c r="O336" t="n">
        <v>2.53</v>
      </c>
      <c r="P336" t="n">
        <v>4.8</v>
      </c>
      <c r="Q336" t="n">
        <v>2.2</v>
      </c>
      <c r="R336" t="n">
        <v>4.0</v>
      </c>
    </row>
    <row r="337">
      <c r="A337" t="s" s="333">
        <f>HYPERLINK("https://ct.wwsires.com/bull/7JE01907","MAHOMES")</f>
        <v>988</v>
      </c>
      <c r="B337" t="s">
        <v>989</v>
      </c>
      <c r="C337" t="s">
        <v>990</v>
      </c>
      <c r="D337" t="n">
        <v>67.0</v>
      </c>
      <c r="E337" t="n">
        <v>691.0</v>
      </c>
      <c r="F337" t="n">
        <v>466.0</v>
      </c>
      <c r="G337" t="n">
        <v>69.0</v>
      </c>
      <c r="H337" t="n">
        <v>0.23</v>
      </c>
      <c r="I337" t="n">
        <v>18.0</v>
      </c>
      <c r="J337" t="n">
        <v>0.0</v>
      </c>
      <c r="K337" t="n">
        <v>1.2</v>
      </c>
      <c r="L337" t="n">
        <v>8.8</v>
      </c>
      <c r="M337" t="n">
        <v>2.6</v>
      </c>
      <c r="N337" t="n">
        <v>0.0</v>
      </c>
      <c r="O337" t="n">
        <v>3.07</v>
      </c>
      <c r="P337" t="n">
        <v>0.0</v>
      </c>
      <c r="Q337" t="n">
        <v>0.0</v>
      </c>
      <c r="R337" t="n">
        <v>-3.5</v>
      </c>
    </row>
    <row r="338">
      <c r="A338" t="s" s="334">
        <f>HYPERLINK("https://ct.wwsires.com/bull/7HO15442","MANIFEST-RED")</f>
        <v>991</v>
      </c>
      <c r="B338" t="s">
        <v>992</v>
      </c>
      <c r="C338" t="s">
        <v>993</v>
      </c>
      <c r="D338" t="n">
        <v>2501.0</v>
      </c>
      <c r="E338" t="n">
        <v>354.0</v>
      </c>
      <c r="F338" t="n">
        <v>119.0</v>
      </c>
      <c r="G338" t="n">
        <v>34.0</v>
      </c>
      <c r="H338" t="n">
        <v>0.11</v>
      </c>
      <c r="I338" t="n">
        <v>25.0</v>
      </c>
      <c r="J338" t="n">
        <v>0.08</v>
      </c>
      <c r="K338" t="n">
        <v>1.34</v>
      </c>
      <c r="L338" t="n">
        <v>1.38</v>
      </c>
      <c r="M338" t="n">
        <v>4.1</v>
      </c>
      <c r="N338" t="n">
        <v>110.0</v>
      </c>
      <c r="O338" t="n">
        <v>2.5</v>
      </c>
      <c r="P338" t="n">
        <v>-0.6</v>
      </c>
      <c r="Q338" t="n">
        <v>1.7</v>
      </c>
      <c r="R338" t="n">
        <v>-1.0</v>
      </c>
    </row>
    <row r="339">
      <c r="A339" t="s" s="335">
        <f>HYPERLINK("https://ct.wwsires.com/bull/7HO14316","MARKSMAN")</f>
        <v>994</v>
      </c>
      <c r="B339" t="s">
        <v>995</v>
      </c>
      <c r="C339" t="s">
        <v>996</v>
      </c>
      <c r="D339" t="n">
        <v>2657.0</v>
      </c>
      <c r="E339" t="n">
        <v>659.0</v>
      </c>
      <c r="F339" t="n">
        <v>1732.0</v>
      </c>
      <c r="G339" t="n">
        <v>82.0</v>
      </c>
      <c r="H339" t="n">
        <v>0.06</v>
      </c>
      <c r="I339" t="n">
        <v>55.0</v>
      </c>
      <c r="J339" t="n">
        <v>0.0</v>
      </c>
      <c r="K339" t="n">
        <v>1.02</v>
      </c>
      <c r="L339" t="n">
        <v>0.77</v>
      </c>
      <c r="M339" t="n">
        <v>2.4</v>
      </c>
      <c r="N339" t="n">
        <v>249.0</v>
      </c>
      <c r="O339" t="n">
        <v>2.95</v>
      </c>
      <c r="P339" t="n">
        <v>-1.7</v>
      </c>
      <c r="Q339" t="n">
        <v>2.4</v>
      </c>
      <c r="R339" t="n">
        <v>-2.3</v>
      </c>
    </row>
    <row r="340">
      <c r="A340" t="s" s="336">
        <f>HYPERLINK("https://ct.wwsires.com/bull/14JE01954","MARO")</f>
        <v>997</v>
      </c>
      <c r="B340" t="s">
        <v>998</v>
      </c>
      <c r="C340" t="s">
        <v>999</v>
      </c>
      <c r="D340" t="n">
        <v>95.0</v>
      </c>
      <c r="E340" t="n">
        <v>639.0</v>
      </c>
      <c r="F340" t="n">
        <v>569.0</v>
      </c>
      <c r="G340" t="n">
        <v>57.0</v>
      </c>
      <c r="H340" t="n">
        <v>0.15</v>
      </c>
      <c r="I340" t="n">
        <v>28.0</v>
      </c>
      <c r="J340" t="n">
        <v>0.03</v>
      </c>
      <c r="K340" t="n">
        <v>-0.1</v>
      </c>
      <c r="L340" t="n">
        <v>8.6</v>
      </c>
      <c r="M340" t="n">
        <v>1.4</v>
      </c>
      <c r="N340" t="n">
        <v>0.0</v>
      </c>
      <c r="O340" t="n">
        <v>3.03</v>
      </c>
      <c r="P340" t="n">
        <v>0.0</v>
      </c>
      <c r="Q340" t="n">
        <v>0.0</v>
      </c>
      <c r="R340" t="n">
        <v>-0.4</v>
      </c>
    </row>
    <row r="341">
      <c r="A341" t="s" s="337">
        <f>HYPERLINK("https://ct.wwsires.com/bull/14HO15582","MASHAK")</f>
        <v>1000</v>
      </c>
      <c r="B341" t="s">
        <v>1001</v>
      </c>
      <c r="C341" t="s">
        <v>1002</v>
      </c>
      <c r="D341" t="n">
        <v>2962.0</v>
      </c>
      <c r="E341" t="n">
        <v>1104.0</v>
      </c>
      <c r="F341" t="n">
        <v>1854.0</v>
      </c>
      <c r="G341" t="n">
        <v>89.0</v>
      </c>
      <c r="H341" t="n">
        <v>0.07</v>
      </c>
      <c r="I341" t="n">
        <v>59.0</v>
      </c>
      <c r="J341" t="n">
        <v>0.0</v>
      </c>
      <c r="K341" t="n">
        <v>1.41</v>
      </c>
      <c r="L341" t="n">
        <v>2.13</v>
      </c>
      <c r="M341" t="n">
        <v>5.1</v>
      </c>
      <c r="N341" t="n">
        <v>279.0</v>
      </c>
      <c r="O341" t="n">
        <v>2.87</v>
      </c>
      <c r="P341" t="n">
        <v>0.4</v>
      </c>
      <c r="Q341" t="n">
        <v>1.8</v>
      </c>
      <c r="R341" t="n">
        <v>-1.1</v>
      </c>
    </row>
    <row r="342">
      <c r="A342" t="s" s="338">
        <f>HYPERLINK("https://ct.wwsires.com/bull/14HO15726","MASLON")</f>
        <v>1003</v>
      </c>
      <c r="B342" t="s">
        <v>1004</v>
      </c>
      <c r="C342" t="s">
        <v>1005</v>
      </c>
      <c r="D342" t="n">
        <v>2877.0</v>
      </c>
      <c r="E342" t="n">
        <v>1080.0</v>
      </c>
      <c r="F342" t="n">
        <v>1244.0</v>
      </c>
      <c r="G342" t="n">
        <v>94.0</v>
      </c>
      <c r="H342" t="n">
        <v>0.17</v>
      </c>
      <c r="I342" t="n">
        <v>58.0</v>
      </c>
      <c r="J342" t="n">
        <v>0.07</v>
      </c>
      <c r="K342" t="n">
        <v>0.66</v>
      </c>
      <c r="L342" t="n">
        <v>1.47</v>
      </c>
      <c r="M342" t="n">
        <v>4.3</v>
      </c>
      <c r="N342" t="n">
        <v>290.0</v>
      </c>
      <c r="O342" t="n">
        <v>2.79</v>
      </c>
      <c r="P342" t="n">
        <v>-0.6</v>
      </c>
      <c r="Q342" t="n">
        <v>2.0</v>
      </c>
      <c r="R342" t="n">
        <v>-2.4</v>
      </c>
    </row>
    <row r="343">
      <c r="A343" t="s" s="339">
        <f>HYPERLINK("https://ct.wwsires.com/bull/14HO15445","MASSEY")</f>
        <v>1006</v>
      </c>
      <c r="B343" t="s">
        <v>1007</v>
      </c>
      <c r="C343" t="s">
        <v>1008</v>
      </c>
      <c r="D343" t="n">
        <v>2785.0</v>
      </c>
      <c r="E343" t="n">
        <v>998.0</v>
      </c>
      <c r="F343" t="n">
        <v>-101.0</v>
      </c>
      <c r="G343" t="n">
        <v>65.0</v>
      </c>
      <c r="H343" t="n">
        <v>0.27</v>
      </c>
      <c r="I343" t="n">
        <v>34.0</v>
      </c>
      <c r="J343" t="n">
        <v>0.15</v>
      </c>
      <c r="K343" t="n">
        <v>0.25</v>
      </c>
      <c r="L343" t="n">
        <v>0.64</v>
      </c>
      <c r="M343" t="n">
        <v>8.0</v>
      </c>
      <c r="N343" t="n">
        <v>165.0</v>
      </c>
      <c r="O343" t="n">
        <v>2.58</v>
      </c>
      <c r="P343" t="n">
        <v>2.6</v>
      </c>
      <c r="Q343" t="n">
        <v>2.1</v>
      </c>
      <c r="R343" t="n">
        <v>1.7</v>
      </c>
    </row>
    <row r="344">
      <c r="A344" t="s" s="340">
        <f>HYPERLINK("https://ct.wwsires.com/bull/7JE01344","MATT")</f>
        <v>1009</v>
      </c>
      <c r="B344" t="s">
        <v>1010</v>
      </c>
      <c r="C344" t="s">
        <v>1011</v>
      </c>
      <c r="D344" t="n">
        <v>44.0</v>
      </c>
      <c r="E344" t="n">
        <v>204.0</v>
      </c>
      <c r="F344" t="n">
        <v>-43.0</v>
      </c>
      <c r="G344" t="n">
        <v>5.0</v>
      </c>
      <c r="H344" t="n">
        <v>0.04</v>
      </c>
      <c r="I344" t="n">
        <v>3.0</v>
      </c>
      <c r="J344" t="n">
        <v>0.02</v>
      </c>
      <c r="K344" t="n">
        <v>0.9</v>
      </c>
      <c r="L344" t="n">
        <v>15.6</v>
      </c>
      <c r="M344" t="n">
        <v>2.3</v>
      </c>
      <c r="N344" t="n">
        <v>0.0</v>
      </c>
      <c r="O344" t="n">
        <v>2.97</v>
      </c>
      <c r="P344" t="n">
        <v>0.0</v>
      </c>
      <c r="Q344" t="n">
        <v>0.0</v>
      </c>
      <c r="R344" t="n">
        <v>0.5</v>
      </c>
    </row>
    <row r="345">
      <c r="A345" t="s" s="341">
        <f>HYPERLINK("https://ct.wwsires.com/bull/7HO15739","MATTHEW-P")</f>
        <v>1012</v>
      </c>
      <c r="B345" t="s">
        <v>1013</v>
      </c>
      <c r="C345" t="s">
        <v>1014</v>
      </c>
      <c r="D345" t="n">
        <v>2833.0</v>
      </c>
      <c r="E345" t="n">
        <v>1080.0</v>
      </c>
      <c r="F345" t="n">
        <v>744.0</v>
      </c>
      <c r="G345" t="n">
        <v>91.0</v>
      </c>
      <c r="H345" t="n">
        <v>0.24</v>
      </c>
      <c r="I345" t="n">
        <v>43.0</v>
      </c>
      <c r="J345" t="n">
        <v>0.07</v>
      </c>
      <c r="K345" t="n">
        <v>0.09</v>
      </c>
      <c r="L345" t="n">
        <v>0.5</v>
      </c>
      <c r="M345" t="n">
        <v>6.0</v>
      </c>
      <c r="N345" t="n">
        <v>234.0</v>
      </c>
      <c r="O345" t="n">
        <v>2.6</v>
      </c>
      <c r="P345" t="n">
        <v>0.7</v>
      </c>
      <c r="Q345" t="n">
        <v>1.8</v>
      </c>
      <c r="R345" t="n">
        <v>-0.1</v>
      </c>
    </row>
    <row r="346">
      <c r="A346" t="s" s="342">
        <f>HYPERLINK("https://ct.wwsires.com/bull/7HO14859","MAXIMUS")</f>
        <v>1015</v>
      </c>
      <c r="B346" t="s">
        <v>1016</v>
      </c>
      <c r="C346" t="s">
        <v>1017</v>
      </c>
      <c r="D346" t="n">
        <v>2793.0</v>
      </c>
      <c r="E346" t="n">
        <v>875.0</v>
      </c>
      <c r="F346" t="n">
        <v>1383.0</v>
      </c>
      <c r="G346" t="n">
        <v>80.0</v>
      </c>
      <c r="H346" t="n">
        <v>0.1</v>
      </c>
      <c r="I346" t="n">
        <v>55.0</v>
      </c>
      <c r="J346" t="n">
        <v>0.04</v>
      </c>
      <c r="K346" t="n">
        <v>0.63</v>
      </c>
      <c r="L346" t="n">
        <v>1.87</v>
      </c>
      <c r="M346" t="n">
        <v>3.5</v>
      </c>
      <c r="N346" t="n">
        <v>265.0</v>
      </c>
      <c r="O346" t="n">
        <v>3.0</v>
      </c>
      <c r="P346" t="n">
        <v>-0.1</v>
      </c>
      <c r="Q346" t="n">
        <v>1.9</v>
      </c>
      <c r="R346" t="n">
        <v>-1.9</v>
      </c>
    </row>
    <row r="347">
      <c r="A347" t="s" s="343">
        <f>HYPERLINK("https://ct.wwsires.com/bull/507HO11621","MAYFLOWER")</f>
        <v>1018</v>
      </c>
      <c r="B347" t="s">
        <v>1019</v>
      </c>
      <c r="C347" t="s">
        <v>1020</v>
      </c>
      <c r="D347" t="n">
        <v>2446.0</v>
      </c>
      <c r="E347" t="n">
        <v>323.0</v>
      </c>
      <c r="F347" t="n">
        <v>2063.0</v>
      </c>
      <c r="G347" t="n">
        <v>30.0</v>
      </c>
      <c r="H347" t="n">
        <v>-0.18</v>
      </c>
      <c r="I347" t="n">
        <v>63.0</v>
      </c>
      <c r="J347" t="n">
        <v>-0.01</v>
      </c>
      <c r="K347" t="n">
        <v>-0.12</v>
      </c>
      <c r="L347" t="n">
        <v>-0.15</v>
      </c>
      <c r="M347" t="n">
        <v>2.0</v>
      </c>
      <c r="N347" t="n">
        <v>164.0</v>
      </c>
      <c r="O347" t="n">
        <v>2.95</v>
      </c>
      <c r="P347" t="n">
        <v>-0.2</v>
      </c>
      <c r="Q347" t="n">
        <v>2.2</v>
      </c>
      <c r="R347" t="n">
        <v>-0.7</v>
      </c>
    </row>
    <row r="348">
      <c r="A348" t="s" s="344">
        <f>HYPERLINK("https://ct.wwsires.com/bull/507JE01874","MCCOMB")</f>
        <v>1021</v>
      </c>
      <c r="B348" t="s">
        <v>1022</v>
      </c>
      <c r="C348" t="s">
        <v>1023</v>
      </c>
      <c r="D348" t="n">
        <v>119.0</v>
      </c>
      <c r="E348" t="n">
        <v>724.0</v>
      </c>
      <c r="F348" t="n">
        <v>495.0</v>
      </c>
      <c r="G348" t="n">
        <v>27.0</v>
      </c>
      <c r="H348" t="n">
        <v>0.01</v>
      </c>
      <c r="I348" t="n">
        <v>30.0</v>
      </c>
      <c r="J348" t="n">
        <v>0.06</v>
      </c>
      <c r="K348" t="n">
        <v>1.3</v>
      </c>
      <c r="L348" t="n">
        <v>20.2</v>
      </c>
      <c r="M348" t="n">
        <v>2.8</v>
      </c>
      <c r="N348" t="n">
        <v>0.0</v>
      </c>
      <c r="O348" t="n">
        <v>2.85</v>
      </c>
      <c r="P348" t="n">
        <v>0.0</v>
      </c>
      <c r="Q348" t="n">
        <v>0.0</v>
      </c>
      <c r="R348" t="n">
        <v>0.2</v>
      </c>
    </row>
    <row r="349">
      <c r="A349" t="s" s="345">
        <f>HYPERLINK("https://ct.wwsires.com/bull/250HO15525","MCDONALD-P-RED")</f>
        <v>1024</v>
      </c>
      <c r="B349" t="s">
        <v>1025</v>
      </c>
      <c r="C349" t="s">
        <v>1026</v>
      </c>
      <c r="D349" t="n">
        <v>2718.0</v>
      </c>
      <c r="E349" t="n">
        <v>508.0</v>
      </c>
      <c r="F349" t="n">
        <v>344.0</v>
      </c>
      <c r="G349" t="n">
        <v>56.0</v>
      </c>
      <c r="H349" t="n">
        <v>0.17</v>
      </c>
      <c r="I349" t="n">
        <v>29.0</v>
      </c>
      <c r="J349" t="n">
        <v>0.07</v>
      </c>
      <c r="K349" t="n">
        <v>1.97</v>
      </c>
      <c r="L349" t="n">
        <v>2.27</v>
      </c>
      <c r="M349" t="n">
        <v>4.2</v>
      </c>
      <c r="N349" t="n">
        <v>127.0</v>
      </c>
      <c r="O349" t="n">
        <v>2.53</v>
      </c>
      <c r="P349" t="n">
        <v>-0.1</v>
      </c>
      <c r="Q349" t="n">
        <v>1.9</v>
      </c>
      <c r="R349" t="n">
        <v>0.0</v>
      </c>
    </row>
    <row r="350">
      <c r="A350" t="s" s="346">
        <f>HYPERLINK("https://ct.wwsires.com/bull/7HO15345","MCGYVER")</f>
        <v>1027</v>
      </c>
      <c r="B350" t="s">
        <v>1028</v>
      </c>
      <c r="C350" t="s">
        <v>1029</v>
      </c>
      <c r="D350" t="n">
        <v>2768.0</v>
      </c>
      <c r="E350" t="n">
        <v>874.0</v>
      </c>
      <c r="F350" t="n">
        <v>716.0</v>
      </c>
      <c r="G350" t="n">
        <v>51.0</v>
      </c>
      <c r="H350" t="n">
        <v>0.09</v>
      </c>
      <c r="I350" t="n">
        <v>33.0</v>
      </c>
      <c r="J350" t="n">
        <v>0.04</v>
      </c>
      <c r="K350" t="n">
        <v>-0.02</v>
      </c>
      <c r="L350" t="n">
        <v>0.95</v>
      </c>
      <c r="M350" t="n">
        <v>7.6</v>
      </c>
      <c r="N350" t="n">
        <v>150.0</v>
      </c>
      <c r="O350" t="n">
        <v>2.54</v>
      </c>
      <c r="P350" t="n">
        <v>3.2</v>
      </c>
      <c r="Q350" t="n">
        <v>2.1</v>
      </c>
      <c r="R350" t="n">
        <v>2.4</v>
      </c>
    </row>
    <row r="351">
      <c r="A351" t="s" s="347">
        <f>HYPERLINK("https://ct.wwsires.com/bull/7HO15204","MELLENCAMP")</f>
        <v>1030</v>
      </c>
      <c r="B351" t="s">
        <v>1031</v>
      </c>
      <c r="C351" t="s">
        <v>1032</v>
      </c>
      <c r="D351" t="n">
        <v>2931.0</v>
      </c>
      <c r="E351" t="n">
        <v>687.0</v>
      </c>
      <c r="F351" t="n">
        <v>1453.0</v>
      </c>
      <c r="G351" t="n">
        <v>72.0</v>
      </c>
      <c r="H351" t="n">
        <v>0.06</v>
      </c>
      <c r="I351" t="n">
        <v>72.0</v>
      </c>
      <c r="J351" t="n">
        <v>0.1</v>
      </c>
      <c r="K351" t="n">
        <v>1.7</v>
      </c>
      <c r="L351" t="n">
        <v>1.38</v>
      </c>
      <c r="M351" t="n">
        <v>3.7</v>
      </c>
      <c r="N351" t="n">
        <v>237.0</v>
      </c>
      <c r="O351" t="n">
        <v>2.99</v>
      </c>
      <c r="P351" t="n">
        <v>1.5</v>
      </c>
      <c r="Q351" t="n">
        <v>2.2</v>
      </c>
      <c r="R351" t="n">
        <v>0.3</v>
      </c>
    </row>
    <row r="352">
      <c r="A352" t="s" s="348">
        <f>HYPERLINK("https://ct.wwsires.com/bull/7HO14732","MERIDIAN")</f>
        <v>1033</v>
      </c>
      <c r="B352" t="s">
        <v>1034</v>
      </c>
      <c r="C352" t="s">
        <v>1035</v>
      </c>
      <c r="D352" t="n">
        <v>2695.0</v>
      </c>
      <c r="E352" t="n">
        <v>891.0</v>
      </c>
      <c r="F352" t="n">
        <v>366.0</v>
      </c>
      <c r="G352" t="n">
        <v>71.0</v>
      </c>
      <c r="H352" t="n">
        <v>0.22</v>
      </c>
      <c r="I352" t="n">
        <v>30.0</v>
      </c>
      <c r="J352" t="n">
        <v>0.07</v>
      </c>
      <c r="K352" t="n">
        <v>0.71</v>
      </c>
      <c r="L352" t="n">
        <v>1.76</v>
      </c>
      <c r="M352" t="n">
        <v>4.2</v>
      </c>
      <c r="N352" t="n">
        <v>201.0</v>
      </c>
      <c r="O352" t="n">
        <v>2.81</v>
      </c>
      <c r="P352" t="n">
        <v>-0.6</v>
      </c>
      <c r="Q352" t="n">
        <v>2.1</v>
      </c>
      <c r="R352" t="n">
        <v>-1.7</v>
      </c>
    </row>
    <row r="353">
      <c r="A353" t="s" s="349">
        <f>HYPERLINK("https://ct.wwsires.com/bull/250HO14710","MESCALERO")</f>
        <v>1036</v>
      </c>
      <c r="B353" t="s">
        <v>1037</v>
      </c>
      <c r="C353" t="s">
        <v>1038</v>
      </c>
      <c r="D353" t="n">
        <v>2896.0</v>
      </c>
      <c r="E353" t="n">
        <v>813.0</v>
      </c>
      <c r="F353" t="n">
        <v>1440.0</v>
      </c>
      <c r="G353" t="n">
        <v>109.0</v>
      </c>
      <c r="H353" t="n">
        <v>0.2</v>
      </c>
      <c r="I353" t="n">
        <v>69.0</v>
      </c>
      <c r="J353" t="n">
        <v>0.09</v>
      </c>
      <c r="K353" t="n">
        <v>1.59</v>
      </c>
      <c r="L353" t="n">
        <v>1.11</v>
      </c>
      <c r="M353" t="n">
        <v>3.0</v>
      </c>
      <c r="N353" t="n">
        <v>315.0</v>
      </c>
      <c r="O353" t="n">
        <v>2.96</v>
      </c>
      <c r="P353" t="n">
        <v>-3.2</v>
      </c>
      <c r="Q353" t="n">
        <v>3.1</v>
      </c>
      <c r="R353" t="n">
        <v>-3.7</v>
      </c>
    </row>
    <row r="354">
      <c r="A354" t="s" s="350">
        <f>HYPERLINK("https://ct.wwsires.com/bull/7HO15630","METRO")</f>
        <v>1039</v>
      </c>
      <c r="B354" t="s">
        <v>1040</v>
      </c>
      <c r="C354" t="s">
        <v>1041</v>
      </c>
      <c r="D354" t="n">
        <v>2876.0</v>
      </c>
      <c r="E354" t="n">
        <v>904.0</v>
      </c>
      <c r="F354" t="n">
        <v>1212.0</v>
      </c>
      <c r="G354" t="n">
        <v>101.0</v>
      </c>
      <c r="H354" t="n">
        <v>0.2</v>
      </c>
      <c r="I354" t="n">
        <v>55.0</v>
      </c>
      <c r="J354" t="n">
        <v>0.06</v>
      </c>
      <c r="K354" t="n">
        <v>0.24</v>
      </c>
      <c r="L354" t="n">
        <v>1.13</v>
      </c>
      <c r="M354" t="n">
        <v>4.9</v>
      </c>
      <c r="N354" t="n">
        <v>271.0</v>
      </c>
      <c r="O354" t="n">
        <v>2.68</v>
      </c>
      <c r="P354" t="n">
        <v>-0.2</v>
      </c>
      <c r="Q354" t="n">
        <v>1.9</v>
      </c>
      <c r="R354" t="n">
        <v>-1.0</v>
      </c>
    </row>
    <row r="355">
      <c r="A355" t="s" s="351">
        <f>HYPERLINK("https://ct.wwsires.com/bull/14HO14315","MILFORD")</f>
        <v>1042</v>
      </c>
      <c r="B355" t="s">
        <v>1043</v>
      </c>
      <c r="C355" t="s">
        <v>996</v>
      </c>
      <c r="D355" t="n">
        <v>2672.0</v>
      </c>
      <c r="E355" t="n">
        <v>771.0</v>
      </c>
      <c r="F355" t="n">
        <v>1282.0</v>
      </c>
      <c r="G355" t="n">
        <v>100.0</v>
      </c>
      <c r="H355" t="n">
        <v>0.19</v>
      </c>
      <c r="I355" t="n">
        <v>63.0</v>
      </c>
      <c r="J355" t="n">
        <v>0.08</v>
      </c>
      <c r="K355" t="n">
        <v>0.81</v>
      </c>
      <c r="L355" t="n">
        <v>0.31</v>
      </c>
      <c r="M355" t="n">
        <v>0.6</v>
      </c>
      <c r="N355" t="n">
        <v>302.0</v>
      </c>
      <c r="O355" t="n">
        <v>2.83</v>
      </c>
      <c r="P355" t="n">
        <v>-3.4</v>
      </c>
      <c r="Q355" t="n">
        <v>2.5</v>
      </c>
      <c r="R355" t="n">
        <v>-4.4</v>
      </c>
    </row>
    <row r="356">
      <c r="A356" t="s" s="352">
        <f>HYPERLINK("https://ct.wwsires.com/bull/7HO15233","MILKY")</f>
        <v>1044</v>
      </c>
      <c r="B356" t="s">
        <v>1045</v>
      </c>
      <c r="C356" t="s">
        <v>1046</v>
      </c>
      <c r="D356" t="n">
        <v>3110.0</v>
      </c>
      <c r="E356" t="n">
        <v>1355.0</v>
      </c>
      <c r="F356" t="n">
        <v>1963.0</v>
      </c>
      <c r="G356" t="n">
        <v>132.0</v>
      </c>
      <c r="H356" t="n">
        <v>0.21</v>
      </c>
      <c r="I356" t="n">
        <v>82.0</v>
      </c>
      <c r="J356" t="n">
        <v>0.07</v>
      </c>
      <c r="K356" t="n">
        <v>0.54</v>
      </c>
      <c r="L356" t="n">
        <v>1.21</v>
      </c>
      <c r="M356" t="n">
        <v>4.1</v>
      </c>
      <c r="N356" t="n">
        <v>381.0</v>
      </c>
      <c r="O356" t="n">
        <v>2.96</v>
      </c>
      <c r="P356" t="n">
        <v>-0.6</v>
      </c>
      <c r="Q356" t="n">
        <v>2.3</v>
      </c>
      <c r="R356" t="n">
        <v>-2.8</v>
      </c>
    </row>
    <row r="357">
      <c r="A357" t="s" s="353">
        <f>HYPERLINK("https://ct.wwsires.com/bull/7HO15340","MILKYWAY")</f>
        <v>1047</v>
      </c>
      <c r="B357" t="s">
        <v>1048</v>
      </c>
      <c r="C357" t="s">
        <v>1049</v>
      </c>
      <c r="D357" t="n">
        <v>2672.0</v>
      </c>
      <c r="E357" t="n">
        <v>868.0</v>
      </c>
      <c r="F357" t="n">
        <v>199.0</v>
      </c>
      <c r="G357" t="n">
        <v>56.0</v>
      </c>
      <c r="H357" t="n">
        <v>0.19</v>
      </c>
      <c r="I357" t="n">
        <v>20.0</v>
      </c>
      <c r="J357" t="n">
        <v>0.05</v>
      </c>
      <c r="K357" t="n">
        <v>-0.18</v>
      </c>
      <c r="L357" t="n">
        <v>1.22</v>
      </c>
      <c r="M357" t="n">
        <v>7.2</v>
      </c>
      <c r="N357" t="n">
        <v>131.0</v>
      </c>
      <c r="O357" t="n">
        <v>2.6</v>
      </c>
      <c r="P357" t="n">
        <v>2.3</v>
      </c>
      <c r="Q357" t="n">
        <v>1.9</v>
      </c>
      <c r="R357" t="n">
        <v>1.5</v>
      </c>
    </row>
    <row r="358">
      <c r="A358" t="s" s="354">
        <f>HYPERLINK("https://ct.wwsires.com/bull/7HO12421","MILLINGTON")</f>
        <v>1050</v>
      </c>
      <c r="B358" t="s">
        <v>1051</v>
      </c>
      <c r="C358" t="s">
        <v>1052</v>
      </c>
      <c r="D358" t="n">
        <v>2751.0</v>
      </c>
      <c r="E358" t="n">
        <v>833.0</v>
      </c>
      <c r="F358" t="n">
        <v>1324.0</v>
      </c>
      <c r="G358" t="n">
        <v>97.0</v>
      </c>
      <c r="H358" t="n">
        <v>0.17</v>
      </c>
      <c r="I358" t="n">
        <v>51.0</v>
      </c>
      <c r="J358" t="n">
        <v>0.03</v>
      </c>
      <c r="K358" t="n">
        <v>0.92</v>
      </c>
      <c r="L358" t="n">
        <v>0.9</v>
      </c>
      <c r="M358" t="n">
        <v>1.8</v>
      </c>
      <c r="N358" t="n">
        <v>262.0</v>
      </c>
      <c r="O358" t="n">
        <v>2.69</v>
      </c>
      <c r="P358" t="n">
        <v>-1.3</v>
      </c>
      <c r="Q358" t="n">
        <v>2.4</v>
      </c>
      <c r="R358" t="n">
        <v>-2.0</v>
      </c>
    </row>
    <row r="359">
      <c r="A359" t="s" s="355">
        <f>HYPERLINK("https://ct.wwsires.com/bull/14HO15667","MINKAH")</f>
        <v>1053</v>
      </c>
      <c r="B359" t="s">
        <v>1054</v>
      </c>
      <c r="C359" t="s">
        <v>1055</v>
      </c>
      <c r="D359" t="n">
        <v>2977.0</v>
      </c>
      <c r="E359" t="n">
        <v>1046.0</v>
      </c>
      <c r="F359" t="n">
        <v>504.0</v>
      </c>
      <c r="G359" t="n">
        <v>91.0</v>
      </c>
      <c r="H359" t="n">
        <v>0.28</v>
      </c>
      <c r="I359" t="n">
        <v>48.0</v>
      </c>
      <c r="J359" t="n">
        <v>0.12</v>
      </c>
      <c r="K359" t="n">
        <v>1.21</v>
      </c>
      <c r="L359" t="n">
        <v>1.65</v>
      </c>
      <c r="M359" t="n">
        <v>6.1</v>
      </c>
      <c r="N359" t="n">
        <v>237.0</v>
      </c>
      <c r="O359" t="n">
        <v>2.59</v>
      </c>
      <c r="P359" t="n">
        <v>0.9</v>
      </c>
      <c r="Q359" t="n">
        <v>1.9</v>
      </c>
      <c r="R359" t="n">
        <v>-0.2</v>
      </c>
    </row>
    <row r="360">
      <c r="A360" t="s" s="356">
        <f>HYPERLINK("https://ct.wwsires.com/bull/7HO15541","MINT")</f>
        <v>1056</v>
      </c>
      <c r="B360" t="s">
        <v>1057</v>
      </c>
      <c r="C360" t="s">
        <v>1058</v>
      </c>
      <c r="D360" t="n">
        <v>2976.0</v>
      </c>
      <c r="E360" t="n">
        <v>790.0</v>
      </c>
      <c r="F360" t="n">
        <v>1389.0</v>
      </c>
      <c r="G360" t="n">
        <v>94.0</v>
      </c>
      <c r="H360" t="n">
        <v>0.15</v>
      </c>
      <c r="I360" t="n">
        <v>65.0</v>
      </c>
      <c r="J360" t="n">
        <v>0.08</v>
      </c>
      <c r="K360" t="n">
        <v>1.27</v>
      </c>
      <c r="L360" t="n">
        <v>1.54</v>
      </c>
      <c r="M360" t="n">
        <v>3.7</v>
      </c>
      <c r="N360" t="n">
        <v>264.0</v>
      </c>
      <c r="O360" t="n">
        <v>2.77</v>
      </c>
      <c r="P360" t="n">
        <v>1.1</v>
      </c>
      <c r="Q360" t="n">
        <v>2.6</v>
      </c>
      <c r="R360" t="n">
        <v>-0.3</v>
      </c>
    </row>
    <row r="361">
      <c r="A361" t="s" s="357">
        <f>HYPERLINK("https://ct.wwsires.com/bull/7HO14567","MJ")</f>
        <v>1059</v>
      </c>
      <c r="B361" t="s">
        <v>1060</v>
      </c>
      <c r="C361" t="s">
        <v>1061</v>
      </c>
      <c r="D361" t="n">
        <v>2708.0</v>
      </c>
      <c r="E361" t="n">
        <v>679.0</v>
      </c>
      <c r="F361" t="n">
        <v>1104.0</v>
      </c>
      <c r="G361" t="n">
        <v>44.0</v>
      </c>
      <c r="H361" t="n">
        <v>0.01</v>
      </c>
      <c r="I361" t="n">
        <v>40.0</v>
      </c>
      <c r="J361" t="n">
        <v>0.02</v>
      </c>
      <c r="K361" t="n">
        <v>0.92</v>
      </c>
      <c r="L361" t="n">
        <v>0.36</v>
      </c>
      <c r="M361" t="n">
        <v>6.2</v>
      </c>
      <c r="N361" t="n">
        <v>159.0</v>
      </c>
      <c r="O361" t="n">
        <v>2.63</v>
      </c>
      <c r="P361" t="n">
        <v>2.6</v>
      </c>
      <c r="Q361" t="n">
        <v>2.7</v>
      </c>
      <c r="R361" t="n">
        <v>1.6</v>
      </c>
    </row>
    <row r="362">
      <c r="A362" t="s" s="358">
        <f>HYPERLINK("https://ct.wwsires.com/bull/7HO15418","MONACO")</f>
        <v>1062</v>
      </c>
      <c r="B362" t="s">
        <v>1063</v>
      </c>
      <c r="C362" t="s">
        <v>1064</v>
      </c>
      <c r="D362" t="n">
        <v>2893.0</v>
      </c>
      <c r="E362" t="n">
        <v>787.0</v>
      </c>
      <c r="F362" t="n">
        <v>1103.0</v>
      </c>
      <c r="G362" t="n">
        <v>60.0</v>
      </c>
      <c r="H362" t="n">
        <v>0.07</v>
      </c>
      <c r="I362" t="n">
        <v>39.0</v>
      </c>
      <c r="J362" t="n">
        <v>0.02</v>
      </c>
      <c r="K362" t="n">
        <v>1.29</v>
      </c>
      <c r="L362" t="n">
        <v>1.52</v>
      </c>
      <c r="M362" t="n">
        <v>6.4</v>
      </c>
      <c r="N362" t="n">
        <v>149.0</v>
      </c>
      <c r="O362" t="n">
        <v>2.5</v>
      </c>
      <c r="P362" t="n">
        <v>3.6</v>
      </c>
      <c r="Q362" t="n">
        <v>1.8</v>
      </c>
      <c r="R362" t="n">
        <v>2.2</v>
      </c>
    </row>
    <row r="363">
      <c r="A363" t="s" s="359">
        <f>HYPERLINK("https://ct.wwsires.com/bull/7HO15640","MOONRAKER")</f>
        <v>1065</v>
      </c>
      <c r="B363" t="s">
        <v>1066</v>
      </c>
      <c r="C363" t="s">
        <v>1067</v>
      </c>
      <c r="D363" t="n">
        <v>2986.0</v>
      </c>
      <c r="E363" t="n">
        <v>836.0</v>
      </c>
      <c r="F363" t="n">
        <v>1117.0</v>
      </c>
      <c r="G363" t="n">
        <v>77.0</v>
      </c>
      <c r="H363" t="n">
        <v>0.13</v>
      </c>
      <c r="I363" t="n">
        <v>45.0</v>
      </c>
      <c r="J363" t="n">
        <v>0.04</v>
      </c>
      <c r="K363" t="n">
        <v>1.96</v>
      </c>
      <c r="L363" t="n">
        <v>2.15</v>
      </c>
      <c r="M363" t="n">
        <v>5.3</v>
      </c>
      <c r="N363" t="n">
        <v>193.0</v>
      </c>
      <c r="O363" t="n">
        <v>2.77</v>
      </c>
      <c r="P363" t="n">
        <v>2.8</v>
      </c>
      <c r="Q363" t="n">
        <v>2.3</v>
      </c>
      <c r="R363" t="n">
        <v>1.5</v>
      </c>
    </row>
    <row r="364">
      <c r="A364" t="s" s="360">
        <f>HYPERLINK("https://ct.wwsires.com/bull/14HO15201","MOONSHINER")</f>
        <v>1068</v>
      </c>
      <c r="B364" t="s">
        <v>1069</v>
      </c>
      <c r="C364" t="s">
        <v>1070</v>
      </c>
      <c r="D364" t="n">
        <v>2994.0</v>
      </c>
      <c r="E364" t="n">
        <v>819.0</v>
      </c>
      <c r="F364" t="n">
        <v>1967.0</v>
      </c>
      <c r="G364" t="n">
        <v>86.0</v>
      </c>
      <c r="H364" t="n">
        <v>0.04</v>
      </c>
      <c r="I364" t="n">
        <v>73.0</v>
      </c>
      <c r="J364" t="n">
        <v>0.04</v>
      </c>
      <c r="K364" t="n">
        <v>1.57</v>
      </c>
      <c r="L364" t="n">
        <v>1.57</v>
      </c>
      <c r="M364" t="n">
        <v>4.7</v>
      </c>
      <c r="N364" t="n">
        <v>296.0</v>
      </c>
      <c r="O364" t="n">
        <v>2.77</v>
      </c>
      <c r="P364" t="n">
        <v>0.9</v>
      </c>
      <c r="Q364" t="n">
        <v>1.6</v>
      </c>
      <c r="R364" t="n">
        <v>-0.7</v>
      </c>
    </row>
    <row r="365">
      <c r="A365" t="s" s="361">
        <f>HYPERLINK("https://ct.wwsires.com/bull/7HO15132","MOSCOW")</f>
        <v>1071</v>
      </c>
      <c r="B365" t="s">
        <v>1072</v>
      </c>
      <c r="C365" t="s">
        <v>1073</v>
      </c>
      <c r="D365" t="n">
        <v>2729.0</v>
      </c>
      <c r="E365" t="n">
        <v>846.0</v>
      </c>
      <c r="F365" t="n">
        <v>1275.0</v>
      </c>
      <c r="G365" t="n">
        <v>60.0</v>
      </c>
      <c r="H365" t="n">
        <v>0.04</v>
      </c>
      <c r="I365" t="n">
        <v>55.0</v>
      </c>
      <c r="J365" t="n">
        <v>0.05</v>
      </c>
      <c r="K365" t="n">
        <v>0.18</v>
      </c>
      <c r="L365" t="n">
        <v>0.81</v>
      </c>
      <c r="M365" t="n">
        <v>6.2</v>
      </c>
      <c r="N365" t="n">
        <v>214.0</v>
      </c>
      <c r="O365" t="n">
        <v>2.67</v>
      </c>
      <c r="P365" t="n">
        <v>0.6</v>
      </c>
      <c r="Q365" t="n">
        <v>2.4</v>
      </c>
      <c r="R365" t="n">
        <v>-0.5</v>
      </c>
    </row>
    <row r="366">
      <c r="A366" t="s" s="362">
        <f>HYPERLINK("https://ct.wwsires.com/bull/14HO14448","MOTION")</f>
        <v>1074</v>
      </c>
      <c r="B366" t="s">
        <v>1075</v>
      </c>
      <c r="C366" t="s">
        <v>1076</v>
      </c>
      <c r="D366" t="n">
        <v>2760.0</v>
      </c>
      <c r="E366" t="n">
        <v>733.0</v>
      </c>
      <c r="F366" t="n">
        <v>-22.0</v>
      </c>
      <c r="G366" t="n">
        <v>74.0</v>
      </c>
      <c r="H366" t="n">
        <v>0.29</v>
      </c>
      <c r="I366" t="n">
        <v>39.0</v>
      </c>
      <c r="J366" t="n">
        <v>0.16</v>
      </c>
      <c r="K366" t="n">
        <v>0.47</v>
      </c>
      <c r="L366" t="n">
        <v>0.21</v>
      </c>
      <c r="M366" t="n">
        <v>4.2</v>
      </c>
      <c r="N366" t="n">
        <v>179.0</v>
      </c>
      <c r="O366" t="n">
        <v>2.87</v>
      </c>
      <c r="P366" t="n">
        <v>3.6</v>
      </c>
      <c r="Q366" t="n">
        <v>1.8</v>
      </c>
      <c r="R366" t="n">
        <v>2.6</v>
      </c>
    </row>
    <row r="367">
      <c r="A367" t="s" s="363">
        <f>HYPERLINK("https://ct.wwsires.com/bull/7HO15219","MOUNTAINEER")</f>
        <v>1077</v>
      </c>
      <c r="B367" t="s">
        <v>1078</v>
      </c>
      <c r="C367" t="s">
        <v>1079</v>
      </c>
      <c r="D367" t="n">
        <v>2763.0</v>
      </c>
      <c r="E367" t="n">
        <v>640.0</v>
      </c>
      <c r="F367" t="n">
        <v>973.0</v>
      </c>
      <c r="G367" t="n">
        <v>67.0</v>
      </c>
      <c r="H367" t="n">
        <v>0.11</v>
      </c>
      <c r="I367" t="n">
        <v>48.0</v>
      </c>
      <c r="J367" t="n">
        <v>0.07</v>
      </c>
      <c r="K367" t="n">
        <v>1.11</v>
      </c>
      <c r="L367" t="n">
        <v>1.14</v>
      </c>
      <c r="M367" t="n">
        <v>4.4</v>
      </c>
      <c r="N367" t="n">
        <v>188.0</v>
      </c>
      <c r="O367" t="n">
        <v>2.7</v>
      </c>
      <c r="P367" t="n">
        <v>1.1</v>
      </c>
      <c r="Q367" t="n">
        <v>2.4</v>
      </c>
      <c r="R367" t="n">
        <v>0.6</v>
      </c>
    </row>
    <row r="368">
      <c r="A368" t="s" s="364">
        <f>HYPERLINK("https://ct.wwsires.com/bull/7HO15344","MOWGLI")</f>
        <v>1080</v>
      </c>
      <c r="B368" t="s">
        <v>1081</v>
      </c>
      <c r="C368" t="s">
        <v>1082</v>
      </c>
      <c r="D368" t="n">
        <v>2756.0</v>
      </c>
      <c r="E368" t="n">
        <v>825.0</v>
      </c>
      <c r="F368" t="n">
        <v>763.0</v>
      </c>
      <c r="G368" t="n">
        <v>104.0</v>
      </c>
      <c r="H368" t="n">
        <v>0.28</v>
      </c>
      <c r="I368" t="n">
        <v>45.0</v>
      </c>
      <c r="J368" t="n">
        <v>0.08</v>
      </c>
      <c r="K368" t="n">
        <v>0.77</v>
      </c>
      <c r="L368" t="n">
        <v>1.14</v>
      </c>
      <c r="M368" t="n">
        <v>4.4</v>
      </c>
      <c r="N368" t="n">
        <v>251.0</v>
      </c>
      <c r="O368" t="n">
        <v>2.82</v>
      </c>
      <c r="P368" t="n">
        <v>-0.8</v>
      </c>
      <c r="Q368" t="n">
        <v>1.8</v>
      </c>
      <c r="R368" t="n">
        <v>-2.7</v>
      </c>
    </row>
    <row r="369">
      <c r="A369" t="s" s="365">
        <f>HYPERLINK("https://ct.wwsires.com/bull/7HO15651","MOZZARELLA")</f>
        <v>1083</v>
      </c>
      <c r="B369" t="s">
        <v>1084</v>
      </c>
      <c r="C369" t="s">
        <v>1085</v>
      </c>
      <c r="D369" t="n">
        <v>2860.0</v>
      </c>
      <c r="E369" t="n">
        <v>582.0</v>
      </c>
      <c r="F369" t="n">
        <v>1241.0</v>
      </c>
      <c r="G369" t="n">
        <v>105.0</v>
      </c>
      <c r="H369" t="n">
        <v>0.21</v>
      </c>
      <c r="I369" t="n">
        <v>61.0</v>
      </c>
      <c r="J369" t="n">
        <v>0.08</v>
      </c>
      <c r="K369" t="n">
        <v>1.38</v>
      </c>
      <c r="L369" t="n">
        <v>1.66</v>
      </c>
      <c r="M369" t="n">
        <v>2.2</v>
      </c>
      <c r="N369" t="n">
        <v>266.0</v>
      </c>
      <c r="O369" t="n">
        <v>2.9</v>
      </c>
      <c r="P369" t="n">
        <v>-1.0</v>
      </c>
      <c r="Q369" t="n">
        <v>1.9</v>
      </c>
      <c r="R369" t="n">
        <v>-1.5</v>
      </c>
    </row>
    <row r="370">
      <c r="A370" t="s" s="366">
        <f>HYPERLINK("https://ct.wwsires.com/bull/250HO15235","MUSCLES")</f>
        <v>1086</v>
      </c>
      <c r="B370" t="s">
        <v>1087</v>
      </c>
      <c r="C370" t="s">
        <v>1088</v>
      </c>
      <c r="D370" t="n">
        <v>2607.0</v>
      </c>
      <c r="E370" t="n">
        <v>526.0</v>
      </c>
      <c r="F370" t="n">
        <v>262.0</v>
      </c>
      <c r="G370" t="n">
        <v>72.0</v>
      </c>
      <c r="H370" t="n">
        <v>0.24</v>
      </c>
      <c r="I370" t="n">
        <v>28.0</v>
      </c>
      <c r="J370" t="n">
        <v>0.08</v>
      </c>
      <c r="K370" t="n">
        <v>1.1</v>
      </c>
      <c r="L370" t="n">
        <v>1.38</v>
      </c>
      <c r="M370" t="n">
        <v>2.6</v>
      </c>
      <c r="N370" t="n">
        <v>184.0</v>
      </c>
      <c r="O370" t="n">
        <v>2.75</v>
      </c>
      <c r="P370" t="n">
        <v>-0.8</v>
      </c>
      <c r="Q370" t="n">
        <v>2.5</v>
      </c>
      <c r="R370" t="n">
        <v>-1.0</v>
      </c>
    </row>
    <row r="371">
      <c r="A371" t="s" s="367">
        <f>HYPERLINK("https://ct.wwsires.com/bull/7HO15100","MYSTIC")</f>
        <v>1089</v>
      </c>
      <c r="B371" t="s">
        <v>1090</v>
      </c>
      <c r="C371" t="s">
        <v>1091</v>
      </c>
      <c r="D371" t="n">
        <v>2861.0</v>
      </c>
      <c r="E371" t="n">
        <v>818.0</v>
      </c>
      <c r="F371" t="n">
        <v>1648.0</v>
      </c>
      <c r="G371" t="n">
        <v>58.0</v>
      </c>
      <c r="H371" t="n">
        <v>-0.02</v>
      </c>
      <c r="I371" t="n">
        <v>58.0</v>
      </c>
      <c r="J371" t="n">
        <v>0.02</v>
      </c>
      <c r="K371" t="n">
        <v>0.9</v>
      </c>
      <c r="L371" t="n">
        <v>1.61</v>
      </c>
      <c r="M371" t="n">
        <v>4.9</v>
      </c>
      <c r="N371" t="n">
        <v>214.0</v>
      </c>
      <c r="O371" t="n">
        <v>2.96</v>
      </c>
      <c r="P371" t="n">
        <v>2.3</v>
      </c>
      <c r="Q371" t="n">
        <v>1.6</v>
      </c>
      <c r="R371" t="n">
        <v>1.5</v>
      </c>
    </row>
    <row r="372">
      <c r="A372" t="s" s="368">
        <f>HYPERLINK("https://ct.wwsires.com/bull/250HO15236","MYSTIC CRUSH")</f>
        <v>1092</v>
      </c>
      <c r="B372" t="s">
        <v>1093</v>
      </c>
      <c r="C372" t="s">
        <v>1094</v>
      </c>
      <c r="D372" t="n">
        <v>2452.0</v>
      </c>
      <c r="E372" t="n">
        <v>91.0</v>
      </c>
      <c r="F372" t="n">
        <v>728.0</v>
      </c>
      <c r="G372" t="n">
        <v>29.0</v>
      </c>
      <c r="H372" t="n">
        <v>0.0</v>
      </c>
      <c r="I372" t="n">
        <v>23.0</v>
      </c>
      <c r="J372" t="n">
        <v>0.0</v>
      </c>
      <c r="K372" t="n">
        <v>2.81</v>
      </c>
      <c r="L372" t="n">
        <v>2.83</v>
      </c>
      <c r="M372" t="n">
        <v>1.0</v>
      </c>
      <c r="N372" t="n">
        <v>85.0</v>
      </c>
      <c r="O372" t="n">
        <v>2.91</v>
      </c>
      <c r="P372" t="n">
        <v>-0.3</v>
      </c>
      <c r="Q372" t="n">
        <v>1.9</v>
      </c>
      <c r="R372" t="n">
        <v>-1.1</v>
      </c>
    </row>
    <row r="373">
      <c r="A373" t="s" s="369">
        <f>HYPERLINK("https://ct.wwsires.com/bull/7JE01792","NAVIDAD {6}")</f>
        <v>1095</v>
      </c>
      <c r="B373" t="s">
        <v>1096</v>
      </c>
      <c r="C373" t="s">
        <v>1097</v>
      </c>
      <c r="D373" t="n">
        <v>65.0</v>
      </c>
      <c r="E373" t="n">
        <v>609.0</v>
      </c>
      <c r="F373" t="n">
        <v>1918.0</v>
      </c>
      <c r="G373" t="n">
        <v>78.0</v>
      </c>
      <c r="H373" t="n">
        <v>-0.08</v>
      </c>
      <c r="I373" t="n">
        <v>69.0</v>
      </c>
      <c r="J373" t="n">
        <v>-0.01</v>
      </c>
      <c r="K373" t="n">
        <v>1.2</v>
      </c>
      <c r="L373" t="n">
        <v>6.3</v>
      </c>
      <c r="M373" t="n">
        <v>-0.6</v>
      </c>
      <c r="N373" t="n">
        <v>0.0</v>
      </c>
      <c r="O373" t="n">
        <v>3.2</v>
      </c>
      <c r="P373" t="n">
        <v>0.0</v>
      </c>
      <c r="Q373" t="n">
        <v>0.0</v>
      </c>
      <c r="R373" t="n">
        <v>-4.9</v>
      </c>
    </row>
    <row r="374">
      <c r="A374" t="s" s="370">
        <f>HYPERLINK("https://ct.wwsires.com/bull/14HO15288","NEWMAN")</f>
        <v>1098</v>
      </c>
      <c r="B374" t="s">
        <v>1099</v>
      </c>
      <c r="C374" t="s">
        <v>1100</v>
      </c>
      <c r="D374" t="n">
        <v>2803.0</v>
      </c>
      <c r="E374" t="n">
        <v>1046.0</v>
      </c>
      <c r="F374" t="n">
        <v>-97.0</v>
      </c>
      <c r="G374" t="n">
        <v>74.0</v>
      </c>
      <c r="H374" t="n">
        <v>0.31</v>
      </c>
      <c r="I374" t="n">
        <v>20.0</v>
      </c>
      <c r="J374" t="n">
        <v>0.09</v>
      </c>
      <c r="K374" t="n">
        <v>0.39</v>
      </c>
      <c r="L374" t="n">
        <v>1.37</v>
      </c>
      <c r="M374" t="n">
        <v>7.7</v>
      </c>
      <c r="N374" t="n">
        <v>196.0</v>
      </c>
      <c r="O374" t="n">
        <v>2.58</v>
      </c>
      <c r="P374" t="n">
        <v>2.6</v>
      </c>
      <c r="Q374" t="n">
        <v>2.0</v>
      </c>
      <c r="R374" t="n">
        <v>1.2</v>
      </c>
    </row>
    <row r="375">
      <c r="A375" t="s" s="371">
        <f>HYPERLINK("https://ct.wwsires.com/bull/7JE01928","NICKLAUS")</f>
        <v>1101</v>
      </c>
      <c r="B375" t="s">
        <v>1102</v>
      </c>
      <c r="C375" t="s">
        <v>1103</v>
      </c>
      <c r="D375" t="n">
        <v>159.0</v>
      </c>
      <c r="E375" t="n">
        <v>1016.0</v>
      </c>
      <c r="F375" t="n">
        <v>1006.0</v>
      </c>
      <c r="G375" t="n">
        <v>81.0</v>
      </c>
      <c r="H375" t="n">
        <v>0.15</v>
      </c>
      <c r="I375" t="n">
        <v>51.0</v>
      </c>
      <c r="J375" t="n">
        <v>0.07</v>
      </c>
      <c r="K375" t="n">
        <v>1.0</v>
      </c>
      <c r="L375" t="n">
        <v>8.4</v>
      </c>
      <c r="M375" t="n">
        <v>3.7</v>
      </c>
      <c r="N375" t="n">
        <v>0.0</v>
      </c>
      <c r="O375" t="n">
        <v>3.06</v>
      </c>
      <c r="P375" t="n">
        <v>0.0</v>
      </c>
      <c r="Q375" t="n">
        <v>0.0</v>
      </c>
      <c r="R375" t="n">
        <v>0.3</v>
      </c>
    </row>
    <row r="376">
      <c r="A376" t="s" s="372">
        <f>HYPERLINK("https://ct.wwsires.com/bull/7HO15521","NO LIMITS")</f>
        <v>1104</v>
      </c>
      <c r="B376" t="s">
        <v>1105</v>
      </c>
      <c r="C376" t="s">
        <v>1106</v>
      </c>
      <c r="D376" t="n">
        <v>2921.0</v>
      </c>
      <c r="E376" t="n">
        <v>760.0</v>
      </c>
      <c r="F376" t="n">
        <v>1942.0</v>
      </c>
      <c r="G376" t="n">
        <v>80.0</v>
      </c>
      <c r="H376" t="n">
        <v>0.02</v>
      </c>
      <c r="I376" t="n">
        <v>70.0</v>
      </c>
      <c r="J376" t="n">
        <v>0.03</v>
      </c>
      <c r="K376" t="n">
        <v>1.25</v>
      </c>
      <c r="L376" t="n">
        <v>0.77</v>
      </c>
      <c r="M376" t="n">
        <v>5.9</v>
      </c>
      <c r="N376" t="n">
        <v>252.0</v>
      </c>
      <c r="O376" t="n">
        <v>2.84</v>
      </c>
      <c r="P376" t="n">
        <v>0.7</v>
      </c>
      <c r="Q376" t="n">
        <v>2.5</v>
      </c>
      <c r="R376" t="n">
        <v>-1.2</v>
      </c>
    </row>
    <row r="377">
      <c r="A377" t="s" s="373">
        <f>HYPERLINK("https://ct.wwsires.com/bull/14HO07828","ODIN")</f>
        <v>1107</v>
      </c>
      <c r="B377" t="s">
        <v>1108</v>
      </c>
      <c r="C377" t="s">
        <v>1109</v>
      </c>
      <c r="D377" t="n">
        <v>2616.0</v>
      </c>
      <c r="E377" t="n">
        <v>647.0</v>
      </c>
      <c r="F377" t="n">
        <v>551.0</v>
      </c>
      <c r="G377" t="n">
        <v>92.0</v>
      </c>
      <c r="H377" t="n">
        <v>0.27</v>
      </c>
      <c r="I377" t="n">
        <v>43.0</v>
      </c>
      <c r="J377" t="n">
        <v>0.1</v>
      </c>
      <c r="K377" t="n">
        <v>1.26</v>
      </c>
      <c r="L377" t="n">
        <v>0.57</v>
      </c>
      <c r="M377" t="n">
        <v>-0.6</v>
      </c>
      <c r="N377" t="n">
        <v>211.0</v>
      </c>
      <c r="O377" t="n">
        <v>3.03</v>
      </c>
      <c r="P377" t="n">
        <v>-0.5</v>
      </c>
      <c r="Q377" t="n">
        <v>1.5</v>
      </c>
      <c r="R377" t="n">
        <v>-1.3</v>
      </c>
    </row>
    <row r="378">
      <c r="A378" t="s" s="374">
        <f>HYPERLINK("https://ct.wwsires.com/bull/250HO15530","OHIO")</f>
        <v>1110</v>
      </c>
      <c r="B378" t="s">
        <v>1111</v>
      </c>
      <c r="C378" t="s">
        <v>1112</v>
      </c>
      <c r="D378" t="n">
        <v>2869.0</v>
      </c>
      <c r="E378" t="n">
        <v>683.0</v>
      </c>
      <c r="F378" t="n">
        <v>1369.0</v>
      </c>
      <c r="G378" t="n">
        <v>71.0</v>
      </c>
      <c r="H378" t="n">
        <v>0.07</v>
      </c>
      <c r="I378" t="n">
        <v>43.0</v>
      </c>
      <c r="J378" t="n">
        <v>0.0</v>
      </c>
      <c r="K378" t="n">
        <v>1.89</v>
      </c>
      <c r="L378" t="n">
        <v>1.77</v>
      </c>
      <c r="M378" t="n">
        <v>4.7</v>
      </c>
      <c r="N378" t="n">
        <v>198.0</v>
      </c>
      <c r="O378" t="n">
        <v>3.06</v>
      </c>
      <c r="P378" t="n">
        <v>1.9</v>
      </c>
      <c r="Q378" t="n">
        <v>2.0</v>
      </c>
      <c r="R378" t="n">
        <v>0.6</v>
      </c>
    </row>
    <row r="379">
      <c r="A379" t="s" s="375">
        <f>HYPERLINK("https://ct.wwsires.com/bull/614HO15176","OLAVE")</f>
        <v>1113</v>
      </c>
      <c r="B379" t="s">
        <v>1114</v>
      </c>
      <c r="C379" t="s">
        <v>1115</v>
      </c>
      <c r="D379" t="n">
        <v>2669.0</v>
      </c>
      <c r="E379" t="n">
        <v>749.0</v>
      </c>
      <c r="F379" t="n">
        <v>728.0</v>
      </c>
      <c r="G379" t="n">
        <v>45.0</v>
      </c>
      <c r="H379" t="n">
        <v>0.07</v>
      </c>
      <c r="I379" t="n">
        <v>42.0</v>
      </c>
      <c r="J379" t="n">
        <v>0.07</v>
      </c>
      <c r="K379" t="n">
        <v>-0.13</v>
      </c>
      <c r="L379" t="n">
        <v>0.54</v>
      </c>
      <c r="M379" t="n">
        <v>8.0</v>
      </c>
      <c r="N379" t="n">
        <v>148.0</v>
      </c>
      <c r="O379" t="n">
        <v>2.53</v>
      </c>
      <c r="P379" t="n">
        <v>1.5</v>
      </c>
      <c r="Q379" t="n">
        <v>2.0</v>
      </c>
      <c r="R379" t="n">
        <v>0.5</v>
      </c>
    </row>
    <row r="380">
      <c r="A380" t="s" s="376">
        <f>HYPERLINK("https://ct.wwsires.com/bull/7JE01219","OLIVER-P")</f>
        <v>1116</v>
      </c>
      <c r="B380" t="s">
        <v>1117</v>
      </c>
      <c r="C380" t="s">
        <v>1118</v>
      </c>
      <c r="D380" t="n">
        <v>8.0</v>
      </c>
      <c r="E380" t="n">
        <v>-35.0</v>
      </c>
      <c r="F380" t="n">
        <v>362.0</v>
      </c>
      <c r="G380" t="n">
        <v>16.0</v>
      </c>
      <c r="H380" t="n">
        <v>-0.01</v>
      </c>
      <c r="I380" t="n">
        <v>3.0</v>
      </c>
      <c r="J380" t="n">
        <v>-0.05</v>
      </c>
      <c r="K380" t="n">
        <v>1.3</v>
      </c>
      <c r="L380" t="n">
        <v>20.0</v>
      </c>
      <c r="M380" t="n">
        <v>1.3</v>
      </c>
      <c r="N380" t="n">
        <v>0.0</v>
      </c>
      <c r="O380" t="n">
        <v>3.03</v>
      </c>
      <c r="P380" t="n">
        <v>0.0</v>
      </c>
      <c r="Q380" t="n">
        <v>0.0</v>
      </c>
      <c r="R380" t="n">
        <v>-2.3</v>
      </c>
    </row>
    <row r="381">
      <c r="A381" t="s" s="377">
        <f>HYPERLINK("https://ct.wwsires.com/bull/7HO15405","OMAHA")</f>
        <v>1119</v>
      </c>
      <c r="B381" t="s">
        <v>1120</v>
      </c>
      <c r="C381" t="s">
        <v>1121</v>
      </c>
      <c r="D381" t="n">
        <v>2796.0</v>
      </c>
      <c r="E381" t="n">
        <v>585.0</v>
      </c>
      <c r="F381" t="n">
        <v>1314.0</v>
      </c>
      <c r="G381" t="n">
        <v>74.0</v>
      </c>
      <c r="H381" t="n">
        <v>0.09</v>
      </c>
      <c r="I381" t="n">
        <v>64.0</v>
      </c>
      <c r="J381" t="n">
        <v>0.08</v>
      </c>
      <c r="K381" t="n">
        <v>0.49</v>
      </c>
      <c r="L381" t="n">
        <v>1.01</v>
      </c>
      <c r="M381" t="n">
        <v>3.6</v>
      </c>
      <c r="N381" t="n">
        <v>247.0</v>
      </c>
      <c r="O381" t="n">
        <v>2.9</v>
      </c>
      <c r="P381" t="n">
        <v>0.9</v>
      </c>
      <c r="Q381" t="n">
        <v>2.2</v>
      </c>
      <c r="R381" t="n">
        <v>-0.5</v>
      </c>
    </row>
    <row r="382">
      <c r="A382" t="s" s="378">
        <f>HYPERLINK("https://ct.wwsires.com/bull/7HO15136","ORLANDO")</f>
        <v>1122</v>
      </c>
      <c r="B382" t="s">
        <v>1123</v>
      </c>
      <c r="C382" t="s">
        <v>1124</v>
      </c>
      <c r="D382" t="n">
        <v>2765.0</v>
      </c>
      <c r="E382" t="n">
        <v>859.0</v>
      </c>
      <c r="F382" t="n">
        <v>323.0</v>
      </c>
      <c r="G382" t="n">
        <v>74.0</v>
      </c>
      <c r="H382" t="n">
        <v>0.24</v>
      </c>
      <c r="I382" t="n">
        <v>39.0</v>
      </c>
      <c r="J382" t="n">
        <v>0.11</v>
      </c>
      <c r="K382" t="n">
        <v>1.25</v>
      </c>
      <c r="L382" t="n">
        <v>1.9</v>
      </c>
      <c r="M382" t="n">
        <v>4.4</v>
      </c>
      <c r="N382" t="n">
        <v>180.0</v>
      </c>
      <c r="O382" t="n">
        <v>2.66</v>
      </c>
      <c r="P382" t="n">
        <v>0.0</v>
      </c>
      <c r="Q382" t="n">
        <v>2.4</v>
      </c>
      <c r="R382" t="n">
        <v>-1.0</v>
      </c>
    </row>
    <row r="383">
      <c r="A383" t="s" s="379">
        <f>HYPERLINK("https://ct.wwsires.com/bull/7HO15320","OVERLOAD")</f>
        <v>1125</v>
      </c>
      <c r="B383" t="s">
        <v>1126</v>
      </c>
      <c r="C383" t="s">
        <v>1127</v>
      </c>
      <c r="D383" t="n">
        <v>2751.0</v>
      </c>
      <c r="E383" t="n">
        <v>886.0</v>
      </c>
      <c r="F383" t="n">
        <v>159.0</v>
      </c>
      <c r="G383" t="n">
        <v>83.0</v>
      </c>
      <c r="H383" t="n">
        <v>0.3</v>
      </c>
      <c r="I383" t="n">
        <v>22.0</v>
      </c>
      <c r="J383" t="n">
        <v>0.07</v>
      </c>
      <c r="K383" t="n">
        <v>0.69</v>
      </c>
      <c r="L383" t="n">
        <v>1.22</v>
      </c>
      <c r="M383" t="n">
        <v>4.9</v>
      </c>
      <c r="N383" t="n">
        <v>174.0</v>
      </c>
      <c r="O383" t="n">
        <v>2.59</v>
      </c>
      <c r="P383" t="n">
        <v>0.9</v>
      </c>
      <c r="Q383" t="n">
        <v>2.2</v>
      </c>
      <c r="R383" t="n">
        <v>0.0</v>
      </c>
    </row>
    <row r="384">
      <c r="A384" t="s" s="380">
        <f>HYPERLINK("https://ct.wwsires.com/bull/14JE01796","OVERTON")</f>
        <v>1128</v>
      </c>
      <c r="B384" t="s">
        <v>1129</v>
      </c>
      <c r="C384" t="s">
        <v>1130</v>
      </c>
      <c r="D384" t="n">
        <v>82.0</v>
      </c>
      <c r="E384" t="n">
        <v>310.0</v>
      </c>
      <c r="F384" t="n">
        <v>1553.0</v>
      </c>
      <c r="G384" t="n">
        <v>49.0</v>
      </c>
      <c r="H384" t="n">
        <v>-0.13</v>
      </c>
      <c r="I384" t="n">
        <v>50.0</v>
      </c>
      <c r="J384" t="n">
        <v>-0.04</v>
      </c>
      <c r="K384" t="n">
        <v>0.9</v>
      </c>
      <c r="L384" t="n">
        <v>7.0</v>
      </c>
      <c r="M384" t="n">
        <v>0.6</v>
      </c>
      <c r="N384" t="n">
        <v>0.0</v>
      </c>
      <c r="O384" t="n">
        <v>3.06</v>
      </c>
      <c r="P384" t="n">
        <v>0.0</v>
      </c>
      <c r="Q384" t="n">
        <v>0.0</v>
      </c>
      <c r="R384" t="n">
        <v>-1.7</v>
      </c>
    </row>
    <row r="385">
      <c r="A385" t="s" s="381">
        <f>HYPERLINK("https://ct.wwsires.com/bull/7HO14891","PALMER")</f>
        <v>1131</v>
      </c>
      <c r="B385" t="s">
        <v>1132</v>
      </c>
      <c r="C385" t="s">
        <v>1133</v>
      </c>
      <c r="D385" t="n">
        <v>2420.0</v>
      </c>
      <c r="E385" t="n">
        <v>624.0</v>
      </c>
      <c r="F385" t="n">
        <v>-157.0</v>
      </c>
      <c r="G385" t="n">
        <v>38.0</v>
      </c>
      <c r="H385" t="n">
        <v>0.17</v>
      </c>
      <c r="I385" t="n">
        <v>21.0</v>
      </c>
      <c r="J385" t="n">
        <v>0.1</v>
      </c>
      <c r="K385" t="n">
        <v>0.0</v>
      </c>
      <c r="L385" t="n">
        <v>1.12</v>
      </c>
      <c r="M385" t="n">
        <v>3.8</v>
      </c>
      <c r="N385" t="n">
        <v>106.0</v>
      </c>
      <c r="O385" t="n">
        <v>2.6</v>
      </c>
      <c r="P385" t="n">
        <v>-0.9</v>
      </c>
      <c r="Q385" t="n">
        <v>2.2</v>
      </c>
      <c r="R385" t="n">
        <v>-1.8</v>
      </c>
    </row>
    <row r="386">
      <c r="A386" t="s" s="382">
        <f>HYPERLINK("https://ct.wwsires.com/bull/7HO15264","PANTHEON")</f>
        <v>1134</v>
      </c>
      <c r="B386" t="s">
        <v>1135</v>
      </c>
      <c r="C386" t="s">
        <v>1136</v>
      </c>
      <c r="D386" t="n">
        <v>2803.0</v>
      </c>
      <c r="E386" t="n">
        <v>1074.0</v>
      </c>
      <c r="F386" t="n">
        <v>1640.0</v>
      </c>
      <c r="G386" t="n">
        <v>71.0</v>
      </c>
      <c r="H386" t="n">
        <v>0.03</v>
      </c>
      <c r="I386" t="n">
        <v>62.0</v>
      </c>
      <c r="J386" t="n">
        <v>0.04</v>
      </c>
      <c r="K386" t="n">
        <v>0.59</v>
      </c>
      <c r="L386" t="n">
        <v>1.12</v>
      </c>
      <c r="M386" t="n">
        <v>5.4</v>
      </c>
      <c r="N386" t="n">
        <v>230.0</v>
      </c>
      <c r="O386" t="n">
        <v>2.65</v>
      </c>
      <c r="P386" t="n">
        <v>0.2</v>
      </c>
      <c r="Q386" t="n">
        <v>2.2</v>
      </c>
      <c r="R386" t="n">
        <v>-1.0</v>
      </c>
    </row>
    <row r="387">
      <c r="A387" t="s" s="383">
        <f>HYPERLINK("https://ct.wwsires.com/bull/9BS00916","PAPARAZZI")</f>
        <v>1137</v>
      </c>
      <c r="B387" t="s">
        <v>1138</v>
      </c>
      <c r="C387" t="s">
        <v>1139</v>
      </c>
      <c r="D387" t="n">
        <v>110.0</v>
      </c>
      <c r="E387" t="n">
        <v>0.0</v>
      </c>
      <c r="F387" t="n">
        <v>432.0</v>
      </c>
      <c r="G387" t="n">
        <v>19.0</v>
      </c>
      <c r="H387" t="n">
        <v>0.01</v>
      </c>
      <c r="I387" t="n">
        <v>32.0</v>
      </c>
      <c r="J387" t="n">
        <v>0.09</v>
      </c>
      <c r="K387" t="n">
        <v>0.6</v>
      </c>
      <c r="L387" t="n">
        <v>0.7</v>
      </c>
      <c r="M387" t="n">
        <v>3.1</v>
      </c>
      <c r="N387" t="n">
        <v>0.0</v>
      </c>
      <c r="O387" t="n">
        <v>2.82</v>
      </c>
      <c r="P387" t="n">
        <v>0.0</v>
      </c>
      <c r="Q387" t="n">
        <v>2.4</v>
      </c>
      <c r="R387" t="n">
        <v>-0.2</v>
      </c>
    </row>
    <row r="388">
      <c r="A388" t="s" s="384">
        <f>HYPERLINK("https://ct.wwsires.com/bull/7HO15085","PARFECT")</f>
        <v>1140</v>
      </c>
      <c r="B388" t="s">
        <v>1141</v>
      </c>
      <c r="C388" t="s">
        <v>1142</v>
      </c>
      <c r="D388" t="n">
        <v>3121.0</v>
      </c>
      <c r="E388" t="n">
        <v>848.0</v>
      </c>
      <c r="F388" t="n">
        <v>1360.0</v>
      </c>
      <c r="G388" t="n">
        <v>103.0</v>
      </c>
      <c r="H388" t="n">
        <v>0.19</v>
      </c>
      <c r="I388" t="n">
        <v>67.0</v>
      </c>
      <c r="J388" t="n">
        <v>0.09</v>
      </c>
      <c r="K388" t="n">
        <v>2.4</v>
      </c>
      <c r="L388" t="n">
        <v>2.21</v>
      </c>
      <c r="M388" t="n">
        <v>4.2</v>
      </c>
      <c r="N388" t="n">
        <v>253.0</v>
      </c>
      <c r="O388" t="n">
        <v>2.88</v>
      </c>
      <c r="P388" t="n">
        <v>0.7</v>
      </c>
      <c r="Q388" t="n">
        <v>2.2</v>
      </c>
      <c r="R388" t="n">
        <v>-0.8</v>
      </c>
    </row>
    <row r="389">
      <c r="A389" t="s" s="385">
        <f>HYPERLINK("https://ct.wwsires.com/bull/7HO15523","PARSLY")</f>
        <v>1143</v>
      </c>
      <c r="B389" t="s">
        <v>1144</v>
      </c>
      <c r="C389" t="s">
        <v>1145</v>
      </c>
      <c r="D389" t="n">
        <v>2945.0</v>
      </c>
      <c r="E389" t="n">
        <v>956.0</v>
      </c>
      <c r="F389" t="n">
        <v>1625.0</v>
      </c>
      <c r="G389" t="n">
        <v>80.0</v>
      </c>
      <c r="H389" t="n">
        <v>0.07</v>
      </c>
      <c r="I389" t="n">
        <v>70.0</v>
      </c>
      <c r="J389" t="n">
        <v>0.07</v>
      </c>
      <c r="K389" t="n">
        <v>1.41</v>
      </c>
      <c r="L389" t="n">
        <v>1.59</v>
      </c>
      <c r="M389" t="n">
        <v>5.3</v>
      </c>
      <c r="N389" t="n">
        <v>252.0</v>
      </c>
      <c r="O389" t="n">
        <v>2.89</v>
      </c>
      <c r="P389" t="n">
        <v>0.5</v>
      </c>
      <c r="Q389" t="n">
        <v>2.5</v>
      </c>
      <c r="R389" t="n">
        <v>-0.7</v>
      </c>
    </row>
    <row r="390">
      <c r="A390" t="s" s="386">
        <f>HYPERLINK("https://ct.wwsires.com/bull/7HO12659","PASSAT")</f>
        <v>1146</v>
      </c>
      <c r="B390" t="s">
        <v>1147</v>
      </c>
      <c r="C390" t="s">
        <v>1148</v>
      </c>
      <c r="D390" t="n">
        <v>2567.0</v>
      </c>
      <c r="E390" t="n">
        <v>770.0</v>
      </c>
      <c r="F390" t="n">
        <v>1084.0</v>
      </c>
      <c r="G390" t="n">
        <v>74.0</v>
      </c>
      <c r="H390" t="n">
        <v>0.12</v>
      </c>
      <c r="I390" t="n">
        <v>32.0</v>
      </c>
      <c r="J390" t="n">
        <v>-0.01</v>
      </c>
      <c r="K390" t="n">
        <v>0.08</v>
      </c>
      <c r="L390" t="n">
        <v>0.33</v>
      </c>
      <c r="M390" t="n">
        <v>3.7</v>
      </c>
      <c r="N390" t="n">
        <v>213.0</v>
      </c>
      <c r="O390" t="n">
        <v>3.0</v>
      </c>
      <c r="P390" t="n">
        <v>0.0</v>
      </c>
      <c r="Q390" t="n">
        <v>1.5</v>
      </c>
      <c r="R390" t="n">
        <v>-1.2</v>
      </c>
    </row>
    <row r="391">
      <c r="A391" t="s" s="387">
        <f>HYPERLINK("https://ct.wwsires.com/bull/7HO15628","PATROL")</f>
        <v>1149</v>
      </c>
      <c r="B391" t="s">
        <v>1150</v>
      </c>
      <c r="C391" t="s">
        <v>1151</v>
      </c>
      <c r="D391" t="n">
        <v>2824.0</v>
      </c>
      <c r="E391" t="n">
        <v>878.0</v>
      </c>
      <c r="F391" t="n">
        <v>398.0</v>
      </c>
      <c r="G391" t="n">
        <v>115.0</v>
      </c>
      <c r="H391" t="n">
        <v>0.38</v>
      </c>
      <c r="I391" t="n">
        <v>51.0</v>
      </c>
      <c r="J391" t="n">
        <v>0.15</v>
      </c>
      <c r="K391" t="n">
        <v>0.97</v>
      </c>
      <c r="L391" t="n">
        <v>1.09</v>
      </c>
      <c r="M391" t="n">
        <v>2.8</v>
      </c>
      <c r="N391" t="n">
        <v>274.0</v>
      </c>
      <c r="O391" t="n">
        <v>2.73</v>
      </c>
      <c r="P391" t="n">
        <v>-1.7</v>
      </c>
      <c r="Q391" t="n">
        <v>2.3</v>
      </c>
      <c r="R391" t="n">
        <v>-2.5</v>
      </c>
    </row>
    <row r="392">
      <c r="A392" t="s" s="388">
        <f>HYPERLINK("https://ct.wwsires.com/bull/14JE01827","PATTERSON")</f>
        <v>1152</v>
      </c>
      <c r="B392" t="s">
        <v>1153</v>
      </c>
      <c r="C392" t="s">
        <v>1154</v>
      </c>
      <c r="D392" t="n">
        <v>99.0</v>
      </c>
      <c r="E392" t="n">
        <v>747.0</v>
      </c>
      <c r="F392" t="n">
        <v>211.0</v>
      </c>
      <c r="G392" t="n">
        <v>34.0</v>
      </c>
      <c r="H392" t="n">
        <v>0.12</v>
      </c>
      <c r="I392" t="n">
        <v>32.0</v>
      </c>
      <c r="J392" t="n">
        <v>0.12</v>
      </c>
      <c r="K392" t="n">
        <v>0.2</v>
      </c>
      <c r="L392" t="n">
        <v>10.8</v>
      </c>
      <c r="M392" t="n">
        <v>4.3</v>
      </c>
      <c r="N392" t="n">
        <v>0.0</v>
      </c>
      <c r="O392" t="n">
        <v>2.94</v>
      </c>
      <c r="P392" t="n">
        <v>0.0</v>
      </c>
      <c r="Q392" t="n">
        <v>0.0</v>
      </c>
      <c r="R392" t="n">
        <v>-2.5</v>
      </c>
    </row>
    <row r="393">
      <c r="A393" t="s" s="389">
        <f>HYPERLINK("https://ct.wwsires.com/bull/7HO15348","PAYLOAD")</f>
        <v>1155</v>
      </c>
      <c r="B393" t="s">
        <v>1156</v>
      </c>
      <c r="C393" t="s">
        <v>1157</v>
      </c>
      <c r="D393" t="n">
        <v>3163.0</v>
      </c>
      <c r="E393" t="n">
        <v>1012.0</v>
      </c>
      <c r="F393" t="n">
        <v>2010.0</v>
      </c>
      <c r="G393" t="n">
        <v>114.0</v>
      </c>
      <c r="H393" t="n">
        <v>0.13</v>
      </c>
      <c r="I393" t="n">
        <v>84.0</v>
      </c>
      <c r="J393" t="n">
        <v>0.07</v>
      </c>
      <c r="K393" t="n">
        <v>1.75</v>
      </c>
      <c r="L393" t="n">
        <v>1.64</v>
      </c>
      <c r="M393" t="n">
        <v>4.8</v>
      </c>
      <c r="N393" t="n">
        <v>347.0</v>
      </c>
      <c r="O393" t="n">
        <v>3.02</v>
      </c>
      <c r="P393" t="n">
        <v>-0.2</v>
      </c>
      <c r="Q393" t="n">
        <v>2.3</v>
      </c>
      <c r="R393" t="n">
        <v>-1.2</v>
      </c>
    </row>
    <row r="394">
      <c r="A394" t="s" s="390">
        <f>HYPERLINK("https://ct.wwsires.com/bull/14HO15209","PEACOCK")</f>
        <v>1158</v>
      </c>
      <c r="B394" t="s">
        <v>1159</v>
      </c>
      <c r="C394" t="s">
        <v>1160</v>
      </c>
      <c r="D394" t="n">
        <v>2574.0</v>
      </c>
      <c r="E394" t="n">
        <v>965.0</v>
      </c>
      <c r="F394" t="n">
        <v>37.0</v>
      </c>
      <c r="G394" t="n">
        <v>65.0</v>
      </c>
      <c r="H394" t="n">
        <v>0.25</v>
      </c>
      <c r="I394" t="n">
        <v>23.0</v>
      </c>
      <c r="J394" t="n">
        <v>0.09</v>
      </c>
      <c r="K394" t="n">
        <v>-0.45</v>
      </c>
      <c r="L394" t="n">
        <v>0.76</v>
      </c>
      <c r="M394" t="n">
        <v>6.0</v>
      </c>
      <c r="N394" t="n">
        <v>167.0</v>
      </c>
      <c r="O394" t="n">
        <v>2.55</v>
      </c>
      <c r="P394" t="n">
        <v>-0.9</v>
      </c>
      <c r="Q394" t="n">
        <v>1.9</v>
      </c>
      <c r="R394" t="n">
        <v>-1.5</v>
      </c>
    </row>
    <row r="395">
      <c r="A395" t="s" s="391">
        <f>HYPERLINK("https://ct.wwsires.com/bull/250HO01118","PEPPER")</f>
        <v>1161</v>
      </c>
      <c r="B395" t="s">
        <v>1162</v>
      </c>
      <c r="C395" t="s">
        <v>1163</v>
      </c>
      <c r="D395" t="n">
        <v>2355.0</v>
      </c>
      <c r="E395" t="n">
        <v>276.0</v>
      </c>
      <c r="F395" t="n">
        <v>-360.0</v>
      </c>
      <c r="G395" t="n">
        <v>30.0</v>
      </c>
      <c r="H395" t="n">
        <v>0.17</v>
      </c>
      <c r="I395" t="n">
        <v>14.0</v>
      </c>
      <c r="J395" t="n">
        <v>0.1</v>
      </c>
      <c r="K395" t="n">
        <v>1.58</v>
      </c>
      <c r="L395" t="n">
        <v>1.77</v>
      </c>
      <c r="M395" t="n">
        <v>1.8</v>
      </c>
      <c r="N395" t="n">
        <v>64.0</v>
      </c>
      <c r="O395" t="n">
        <v>2.95</v>
      </c>
      <c r="P395" t="n">
        <v>-1.8</v>
      </c>
      <c r="Q395" t="n">
        <v>1.8</v>
      </c>
      <c r="R395" t="n">
        <v>-2.4</v>
      </c>
    </row>
    <row r="396">
      <c r="A396" t="s" s="392">
        <f>HYPERLINK("https://ct.wwsires.com/bull/7HO15245","PERPETUAL")</f>
        <v>1164</v>
      </c>
      <c r="B396" t="s">
        <v>1165</v>
      </c>
      <c r="C396" t="s">
        <v>1166</v>
      </c>
      <c r="D396" t="n">
        <v>3083.0</v>
      </c>
      <c r="E396" t="n">
        <v>1215.0</v>
      </c>
      <c r="F396" t="n">
        <v>1966.0</v>
      </c>
      <c r="G396" t="n">
        <v>140.0</v>
      </c>
      <c r="H396" t="n">
        <v>0.24</v>
      </c>
      <c r="I396" t="n">
        <v>80.0</v>
      </c>
      <c r="J396" t="n">
        <v>0.06</v>
      </c>
      <c r="K396" t="n">
        <v>0.67</v>
      </c>
      <c r="L396" t="n">
        <v>0.39</v>
      </c>
      <c r="M396" t="n">
        <v>3.9</v>
      </c>
      <c r="N396" t="n">
        <v>354.0</v>
      </c>
      <c r="O396" t="n">
        <v>2.59</v>
      </c>
      <c r="P396" t="n">
        <v>-1.3</v>
      </c>
      <c r="Q396" t="n">
        <v>2.4</v>
      </c>
      <c r="R396" t="n">
        <v>-3.0</v>
      </c>
    </row>
    <row r="397">
      <c r="A397" t="s" s="393">
        <f>HYPERLINK("https://ct.wwsires.com/bull/7HO15084","PERSUADER")</f>
        <v>1167</v>
      </c>
      <c r="B397" t="s">
        <v>1168</v>
      </c>
      <c r="C397" t="s">
        <v>1169</v>
      </c>
      <c r="D397" t="n">
        <v>2600.0</v>
      </c>
      <c r="E397" t="n">
        <v>646.0</v>
      </c>
      <c r="F397" t="n">
        <v>1382.0</v>
      </c>
      <c r="G397" t="n">
        <v>66.0</v>
      </c>
      <c r="H397" t="n">
        <v>0.05</v>
      </c>
      <c r="I397" t="n">
        <v>41.0</v>
      </c>
      <c r="J397" t="n">
        <v>-0.01</v>
      </c>
      <c r="K397" t="n">
        <v>0.84</v>
      </c>
      <c r="L397" t="n">
        <v>1.36</v>
      </c>
      <c r="M397" t="n">
        <v>3.1</v>
      </c>
      <c r="N397" t="n">
        <v>191.0</v>
      </c>
      <c r="O397" t="n">
        <v>2.87</v>
      </c>
      <c r="P397" t="n">
        <v>-1.6</v>
      </c>
      <c r="Q397" t="n">
        <v>1.7</v>
      </c>
      <c r="R397" t="n">
        <v>-3.1</v>
      </c>
    </row>
    <row r="398">
      <c r="A398" t="s" s="394">
        <f>HYPERLINK("https://ct.wwsires.com/bull/6GU00110","PHARMER")</f>
        <v>1170</v>
      </c>
      <c r="B398" t="s">
        <v>1171</v>
      </c>
      <c r="C398" t="s">
        <v>1172</v>
      </c>
      <c r="D398" t="n">
        <v>-1.0</v>
      </c>
      <c r="E398" t="n">
        <v>0.0</v>
      </c>
      <c r="F398" t="n">
        <v>-38.0</v>
      </c>
      <c r="G398" t="n">
        <v>1.0</v>
      </c>
      <c r="H398" t="n">
        <v>0.02</v>
      </c>
      <c r="I398" t="n">
        <v>1.0</v>
      </c>
      <c r="J398" t="n">
        <v>0.01</v>
      </c>
      <c r="K398" t="n">
        <v>0.0</v>
      </c>
      <c r="L398" t="n">
        <v>0.1</v>
      </c>
      <c r="M398" t="n">
        <v>2.5</v>
      </c>
      <c r="N398" t="n">
        <v>0.0</v>
      </c>
      <c r="O398" t="n">
        <v>3.05</v>
      </c>
      <c r="P398" t="n">
        <v>0.0</v>
      </c>
      <c r="Q398" t="n">
        <v>0.0</v>
      </c>
      <c r="R398" t="n">
        <v>-0.9</v>
      </c>
    </row>
    <row r="399">
      <c r="A399" t="s" s="395">
        <f>HYPERLINK("https://ct.wwsires.com/bull/250HO12975","PHARO")</f>
        <v>1173</v>
      </c>
      <c r="B399" t="s">
        <v>1174</v>
      </c>
      <c r="C399" t="s">
        <v>1175</v>
      </c>
      <c r="D399" t="n">
        <v>2570.0</v>
      </c>
      <c r="E399" t="n">
        <v>417.0</v>
      </c>
      <c r="F399" t="n">
        <v>1202.0</v>
      </c>
      <c r="G399" t="n">
        <v>34.0</v>
      </c>
      <c r="H399" t="n">
        <v>-0.05</v>
      </c>
      <c r="I399" t="n">
        <v>41.0</v>
      </c>
      <c r="J399" t="n">
        <v>0.01</v>
      </c>
      <c r="K399" t="n">
        <v>2.33</v>
      </c>
      <c r="L399" t="n">
        <v>1.99</v>
      </c>
      <c r="M399" t="n">
        <v>3.4</v>
      </c>
      <c r="N399" t="n">
        <v>97.0</v>
      </c>
      <c r="O399" t="n">
        <v>2.6</v>
      </c>
      <c r="P399" t="n">
        <v>0.0</v>
      </c>
      <c r="Q399" t="n">
        <v>2.0</v>
      </c>
      <c r="R399" t="n">
        <v>-1.1</v>
      </c>
    </row>
    <row r="400">
      <c r="A400" t="s" s="396">
        <f>HYPERLINK("https://ct.wwsires.com/bull/14HO15557","PLAYOFF-P")</f>
        <v>1176</v>
      </c>
      <c r="B400" t="s">
        <v>1177</v>
      </c>
      <c r="C400" t="s">
        <v>1178</v>
      </c>
      <c r="D400" t="n">
        <v>2757.0</v>
      </c>
      <c r="E400" t="n">
        <v>919.0</v>
      </c>
      <c r="F400" t="n">
        <v>1824.0</v>
      </c>
      <c r="G400" t="n">
        <v>74.0</v>
      </c>
      <c r="H400" t="n">
        <v>0.02</v>
      </c>
      <c r="I400" t="n">
        <v>55.0</v>
      </c>
      <c r="J400" t="n">
        <v>-0.01</v>
      </c>
      <c r="K400" t="n">
        <v>1.04</v>
      </c>
      <c r="L400" t="n">
        <v>1.52</v>
      </c>
      <c r="M400" t="n">
        <v>3.6</v>
      </c>
      <c r="N400" t="n">
        <v>238.0</v>
      </c>
      <c r="O400" t="n">
        <v>2.78</v>
      </c>
      <c r="P400" t="n">
        <v>-0.4</v>
      </c>
      <c r="Q400" t="n">
        <v>2.2</v>
      </c>
      <c r="R400" t="n">
        <v>-2.3</v>
      </c>
    </row>
    <row r="401">
      <c r="A401" t="s" s="397">
        <f>HYPERLINK("https://ct.wwsires.com/bull/7HO15536","POLYDAMAS")</f>
        <v>1179</v>
      </c>
      <c r="B401" t="s">
        <v>1180</v>
      </c>
      <c r="C401" t="s">
        <v>1181</v>
      </c>
      <c r="D401" t="n">
        <v>2895.0</v>
      </c>
      <c r="E401" t="n">
        <v>947.0</v>
      </c>
      <c r="F401" t="n">
        <v>1239.0</v>
      </c>
      <c r="G401" t="n">
        <v>69.0</v>
      </c>
      <c r="H401" t="n">
        <v>0.08</v>
      </c>
      <c r="I401" t="n">
        <v>53.0</v>
      </c>
      <c r="J401" t="n">
        <v>0.05</v>
      </c>
      <c r="K401" t="n">
        <v>1.25</v>
      </c>
      <c r="L401" t="n">
        <v>1.2</v>
      </c>
      <c r="M401" t="n">
        <v>6.1</v>
      </c>
      <c r="N401" t="n">
        <v>239.0</v>
      </c>
      <c r="O401" t="n">
        <v>2.86</v>
      </c>
      <c r="P401" t="n">
        <v>2.1</v>
      </c>
      <c r="Q401" t="n">
        <v>1.7</v>
      </c>
      <c r="R401" t="n">
        <v>0.7</v>
      </c>
    </row>
    <row r="402">
      <c r="A402" t="s" s="398">
        <f>HYPERLINK("https://ct.wwsires.com/bull/7HO15420","PORTER")</f>
        <v>1182</v>
      </c>
      <c r="B402" t="s">
        <v>1183</v>
      </c>
      <c r="C402" t="s">
        <v>1184</v>
      </c>
      <c r="D402" t="n">
        <v>2994.0</v>
      </c>
      <c r="E402" t="n">
        <v>1125.0</v>
      </c>
      <c r="F402" t="n">
        <v>1206.0</v>
      </c>
      <c r="G402" t="n">
        <v>117.0</v>
      </c>
      <c r="H402" t="n">
        <v>0.26</v>
      </c>
      <c r="I402" t="n">
        <v>50.0</v>
      </c>
      <c r="J402" t="n">
        <v>0.04</v>
      </c>
      <c r="K402" t="n">
        <v>0.61</v>
      </c>
      <c r="L402" t="n">
        <v>1.11</v>
      </c>
      <c r="M402" t="n">
        <v>4.8</v>
      </c>
      <c r="N402" t="n">
        <v>299.0</v>
      </c>
      <c r="O402" t="n">
        <v>2.81</v>
      </c>
      <c r="P402" t="n">
        <v>1.6</v>
      </c>
      <c r="Q402" t="n">
        <v>1.7</v>
      </c>
      <c r="R402" t="n">
        <v>-0.3</v>
      </c>
    </row>
    <row r="403">
      <c r="A403" t="s" s="399">
        <f>HYPERLINK("https://ct.wwsires.com/bull/14JE01908","POTOGOLD")</f>
        <v>1185</v>
      </c>
      <c r="B403" t="s">
        <v>1186</v>
      </c>
      <c r="C403" t="s">
        <v>1187</v>
      </c>
      <c r="D403" t="n">
        <v>31.0</v>
      </c>
      <c r="E403" t="n">
        <v>244.0</v>
      </c>
      <c r="F403" t="n">
        <v>-103.0</v>
      </c>
      <c r="G403" t="n">
        <v>3.0</v>
      </c>
      <c r="H403" t="n">
        <v>0.04</v>
      </c>
      <c r="I403" t="n">
        <v>5.0</v>
      </c>
      <c r="J403" t="n">
        <v>0.05</v>
      </c>
      <c r="K403" t="n">
        <v>1.3</v>
      </c>
      <c r="L403" t="n">
        <v>14.3</v>
      </c>
      <c r="M403" t="n">
        <v>3.0</v>
      </c>
      <c r="N403" t="n">
        <v>0.0</v>
      </c>
      <c r="O403" t="n">
        <v>2.83</v>
      </c>
      <c r="P403" t="n">
        <v>0.0</v>
      </c>
      <c r="Q403" t="n">
        <v>0.0</v>
      </c>
      <c r="R403" t="n">
        <v>-1.9</v>
      </c>
    </row>
    <row r="404">
      <c r="A404" t="s" s="400">
        <f>HYPERLINK("https://ct.wwsires.com/bull/9BS00923","POWERBALL")</f>
        <v>1188</v>
      </c>
      <c r="B404" t="s">
        <v>1189</v>
      </c>
      <c r="C404" t="s">
        <v>1190</v>
      </c>
      <c r="D404" t="n">
        <v>63.0</v>
      </c>
      <c r="E404" t="n">
        <v>0.0</v>
      </c>
      <c r="F404" t="n">
        <v>392.0</v>
      </c>
      <c r="G404" t="n">
        <v>-8.0</v>
      </c>
      <c r="H404" t="n">
        <v>-0.12</v>
      </c>
      <c r="I404" t="n">
        <v>-1.0</v>
      </c>
      <c r="J404" t="n">
        <v>-0.07</v>
      </c>
      <c r="K404" t="n">
        <v>0.6</v>
      </c>
      <c r="L404" t="n">
        <v>0.69</v>
      </c>
      <c r="M404" t="n">
        <v>5.5</v>
      </c>
      <c r="N404" t="n">
        <v>0.0</v>
      </c>
      <c r="O404" t="n">
        <v>2.81</v>
      </c>
      <c r="P404" t="n">
        <v>0.0</v>
      </c>
      <c r="Q404" t="n">
        <v>2.0</v>
      </c>
      <c r="R404" t="n">
        <v>1.7</v>
      </c>
    </row>
    <row r="405">
      <c r="A405" t="s" s="401">
        <f>HYPERLINK("https://ct.wwsires.com/bull/7HO15561","PREAKNESS")</f>
        <v>1191</v>
      </c>
      <c r="B405" t="s">
        <v>1192</v>
      </c>
      <c r="C405" t="s">
        <v>1193</v>
      </c>
      <c r="D405" t="n">
        <v>2770.0</v>
      </c>
      <c r="E405" t="n">
        <v>782.0</v>
      </c>
      <c r="F405" t="n">
        <v>756.0</v>
      </c>
      <c r="G405" t="n">
        <v>80.0</v>
      </c>
      <c r="H405" t="n">
        <v>0.19</v>
      </c>
      <c r="I405" t="n">
        <v>46.0</v>
      </c>
      <c r="J405" t="n">
        <v>0.08</v>
      </c>
      <c r="K405" t="n">
        <v>0.49</v>
      </c>
      <c r="L405" t="n">
        <v>1.33</v>
      </c>
      <c r="M405" t="n">
        <v>4.5</v>
      </c>
      <c r="N405" t="n">
        <v>247.0</v>
      </c>
      <c r="O405" t="n">
        <v>2.96</v>
      </c>
      <c r="P405" t="n">
        <v>0.8</v>
      </c>
      <c r="Q405" t="n">
        <v>2.3</v>
      </c>
      <c r="R405" t="n">
        <v>-0.4</v>
      </c>
    </row>
    <row r="406">
      <c r="A406" t="s" s="402">
        <f>HYPERLINK("https://ct.wwsires.com/bull/7HO15489","PRESTONE")</f>
        <v>1194</v>
      </c>
      <c r="B406" t="s">
        <v>1195</v>
      </c>
      <c r="C406" t="s">
        <v>1196</v>
      </c>
      <c r="D406" t="n">
        <v>2839.0</v>
      </c>
      <c r="E406" t="n">
        <v>798.0</v>
      </c>
      <c r="F406" t="n">
        <v>1313.0</v>
      </c>
      <c r="G406" t="n">
        <v>106.0</v>
      </c>
      <c r="H406" t="n">
        <v>0.21</v>
      </c>
      <c r="I406" t="n">
        <v>65.0</v>
      </c>
      <c r="J406" t="n">
        <v>0.09</v>
      </c>
      <c r="K406" t="n">
        <v>0.72</v>
      </c>
      <c r="L406" t="n">
        <v>1.15</v>
      </c>
      <c r="M406" t="n">
        <v>3.4</v>
      </c>
      <c r="N406" t="n">
        <v>286.0</v>
      </c>
      <c r="O406" t="n">
        <v>2.81</v>
      </c>
      <c r="P406" t="n">
        <v>-2.0</v>
      </c>
      <c r="Q406" t="n">
        <v>2.1</v>
      </c>
      <c r="R406" t="n">
        <v>-2.7</v>
      </c>
    </row>
    <row r="407">
      <c r="A407" t="s" s="403">
        <f>HYPERLINK("https://ct.wwsires.com/bull/7JE01898","PROWLER")</f>
        <v>1197</v>
      </c>
      <c r="B407" t="s">
        <v>1198</v>
      </c>
      <c r="C407" t="s">
        <v>1199</v>
      </c>
      <c r="D407" t="n">
        <v>88.0</v>
      </c>
      <c r="E407" t="n">
        <v>626.0</v>
      </c>
      <c r="F407" t="n">
        <v>854.0</v>
      </c>
      <c r="G407" t="n">
        <v>30.0</v>
      </c>
      <c r="H407" t="n">
        <v>-0.06</v>
      </c>
      <c r="I407" t="n">
        <v>31.0</v>
      </c>
      <c r="J407" t="n">
        <v>0.0</v>
      </c>
      <c r="K407" t="n">
        <v>0.2</v>
      </c>
      <c r="L407" t="n">
        <v>3.4</v>
      </c>
      <c r="M407" t="n">
        <v>4.1</v>
      </c>
      <c r="N407" t="n">
        <v>0.0</v>
      </c>
      <c r="O407" t="n">
        <v>3.01</v>
      </c>
      <c r="P407" t="n">
        <v>0.0</v>
      </c>
      <c r="Q407" t="n">
        <v>0.0</v>
      </c>
      <c r="R407" t="n">
        <v>0.4</v>
      </c>
    </row>
    <row r="408">
      <c r="A408" t="s" s="404">
        <f>HYPERLINK("https://ct.wwsires.com/bull/14JE01779","PUCKETT")</f>
        <v>1200</v>
      </c>
      <c r="B408" t="s">
        <v>1201</v>
      </c>
      <c r="C408" t="s">
        <v>1202</v>
      </c>
      <c r="D408" t="n">
        <v>104.0</v>
      </c>
      <c r="E408" t="n">
        <v>518.0</v>
      </c>
      <c r="F408" t="n">
        <v>1457.0</v>
      </c>
      <c r="G408" t="n">
        <v>23.0</v>
      </c>
      <c r="H408" t="n">
        <v>-0.23</v>
      </c>
      <c r="I408" t="n">
        <v>29.0</v>
      </c>
      <c r="J408" t="n">
        <v>-0.12</v>
      </c>
      <c r="K408" t="n">
        <v>0.6</v>
      </c>
      <c r="L408" t="n">
        <v>11.1</v>
      </c>
      <c r="M408" t="n">
        <v>3.5</v>
      </c>
      <c r="N408" t="n">
        <v>0.0</v>
      </c>
      <c r="O408" t="n">
        <v>2.98</v>
      </c>
      <c r="P408" t="n">
        <v>0.0</v>
      </c>
      <c r="Q408" t="n">
        <v>0.0</v>
      </c>
      <c r="R408" t="n">
        <v>1.9</v>
      </c>
    </row>
    <row r="409">
      <c r="A409" t="s" s="405">
        <f>HYPERLINK("https://ct.wwsires.com/bull/7HO15148","QUANTUM")</f>
        <v>1203</v>
      </c>
      <c r="B409" t="s">
        <v>1204</v>
      </c>
      <c r="C409" t="s">
        <v>1205</v>
      </c>
      <c r="D409" t="n">
        <v>2792.0</v>
      </c>
      <c r="E409" t="n">
        <v>821.0</v>
      </c>
      <c r="F409" t="n">
        <v>554.0</v>
      </c>
      <c r="G409" t="n">
        <v>92.0</v>
      </c>
      <c r="H409" t="n">
        <v>0.27</v>
      </c>
      <c r="I409" t="n">
        <v>41.0</v>
      </c>
      <c r="J409" t="n">
        <v>0.09</v>
      </c>
      <c r="K409" t="n">
        <v>0.24</v>
      </c>
      <c r="L409" t="n">
        <v>0.72</v>
      </c>
      <c r="M409" t="n">
        <v>4.3</v>
      </c>
      <c r="N409" t="n">
        <v>229.0</v>
      </c>
      <c r="O409" t="n">
        <v>2.66</v>
      </c>
      <c r="P409" t="n">
        <v>1.0</v>
      </c>
      <c r="Q409" t="n">
        <v>2.2</v>
      </c>
      <c r="R409" t="n">
        <v>0.3</v>
      </c>
    </row>
    <row r="410">
      <c r="A410" t="s" s="406">
        <f>HYPERLINK("https://ct.wwsires.com/bull/7HO14435","RADD-P-RED")</f>
        <v>1206</v>
      </c>
      <c r="B410" t="s">
        <v>1207</v>
      </c>
      <c r="C410" t="s">
        <v>1208</v>
      </c>
      <c r="D410" t="n">
        <v>2284.0</v>
      </c>
      <c r="E410" t="n">
        <v>375.0</v>
      </c>
      <c r="F410" t="n">
        <v>439.0</v>
      </c>
      <c r="G410" t="n">
        <v>18.0</v>
      </c>
      <c r="H410" t="n">
        <v>0.0</v>
      </c>
      <c r="I410" t="n">
        <v>20.0</v>
      </c>
      <c r="J410" t="n">
        <v>0.02</v>
      </c>
      <c r="K410" t="n">
        <v>0.28</v>
      </c>
      <c r="L410" t="n">
        <v>0.91</v>
      </c>
      <c r="M410" t="n">
        <v>2.9</v>
      </c>
      <c r="N410" t="n">
        <v>98.0</v>
      </c>
      <c r="O410" t="n">
        <v>2.62</v>
      </c>
      <c r="P410" t="n">
        <v>-1.1</v>
      </c>
      <c r="Q410" t="n">
        <v>1.6</v>
      </c>
      <c r="R410" t="n">
        <v>-1.3</v>
      </c>
    </row>
    <row r="411">
      <c r="A411" t="s" s="407">
        <f>HYPERLINK("https://ct.wwsires.com/bull/7HO12344","RAGER-RED")</f>
        <v>1209</v>
      </c>
      <c r="B411" t="s">
        <v>1210</v>
      </c>
      <c r="C411" t="s">
        <v>1211</v>
      </c>
      <c r="D411" t="n">
        <v>2661.0</v>
      </c>
      <c r="E411" t="n">
        <v>720.0</v>
      </c>
      <c r="F411" t="n">
        <v>1004.0</v>
      </c>
      <c r="G411" t="n">
        <v>52.0</v>
      </c>
      <c r="H411" t="n">
        <v>0.05</v>
      </c>
      <c r="I411" t="n">
        <v>40.0</v>
      </c>
      <c r="J411" t="n">
        <v>0.03</v>
      </c>
      <c r="K411" t="n">
        <v>1.67</v>
      </c>
      <c r="L411" t="n">
        <v>0.7</v>
      </c>
      <c r="M411" t="n">
        <v>5.1</v>
      </c>
      <c r="N411" t="n">
        <v>151.0</v>
      </c>
      <c r="O411" t="n">
        <v>2.87</v>
      </c>
      <c r="P411" t="n">
        <v>0.4</v>
      </c>
      <c r="Q411" t="n">
        <v>2.4</v>
      </c>
      <c r="R411" t="n">
        <v>-0.4</v>
      </c>
    </row>
    <row r="412">
      <c r="A412" t="s" s="408">
        <f>HYPERLINK("https://ct.wwsires.com/bull/7HO15115","RAGNAR")</f>
        <v>1212</v>
      </c>
      <c r="B412" t="s">
        <v>1213</v>
      </c>
      <c r="C412" t="s">
        <v>1214</v>
      </c>
      <c r="D412" t="n">
        <v>2613.0</v>
      </c>
      <c r="E412" t="n">
        <v>807.0</v>
      </c>
      <c r="F412" t="n">
        <v>459.0</v>
      </c>
      <c r="G412" t="n">
        <v>38.0</v>
      </c>
      <c r="H412" t="n">
        <v>0.08</v>
      </c>
      <c r="I412" t="n">
        <v>49.0</v>
      </c>
      <c r="J412" t="n">
        <v>0.13</v>
      </c>
      <c r="K412" t="n">
        <v>-0.56</v>
      </c>
      <c r="L412" t="n">
        <v>0.82</v>
      </c>
      <c r="M412" t="n">
        <v>5.8</v>
      </c>
      <c r="N412" t="n">
        <v>145.0</v>
      </c>
      <c r="O412" t="n">
        <v>2.63</v>
      </c>
      <c r="P412" t="n">
        <v>2.0</v>
      </c>
      <c r="Q412" t="n">
        <v>2.2</v>
      </c>
      <c r="R412" t="n">
        <v>0.8</v>
      </c>
    </row>
    <row r="413">
      <c r="A413" t="s" s="409">
        <f>HYPERLINK("https://ct.wwsires.com/bull/7HO15502","RAMBLER")</f>
        <v>1215</v>
      </c>
      <c r="B413" t="s">
        <v>1216</v>
      </c>
      <c r="C413" t="s">
        <v>1217</v>
      </c>
      <c r="D413" t="n">
        <v>2747.0</v>
      </c>
      <c r="E413" t="n">
        <v>832.0</v>
      </c>
      <c r="F413" t="n">
        <v>1545.0</v>
      </c>
      <c r="G413" t="n">
        <v>71.0</v>
      </c>
      <c r="H413" t="n">
        <v>0.04</v>
      </c>
      <c r="I413" t="n">
        <v>68.0</v>
      </c>
      <c r="J413" t="n">
        <v>0.07</v>
      </c>
      <c r="K413" t="n">
        <v>0.19</v>
      </c>
      <c r="L413" t="n">
        <v>0.38</v>
      </c>
      <c r="M413" t="n">
        <v>4.3</v>
      </c>
      <c r="N413" t="n">
        <v>268.0</v>
      </c>
      <c r="O413" t="n">
        <v>2.77</v>
      </c>
      <c r="P413" t="n">
        <v>-0.4</v>
      </c>
      <c r="Q413" t="n">
        <v>1.8</v>
      </c>
      <c r="R413" t="n">
        <v>-1.9</v>
      </c>
    </row>
    <row r="414">
      <c r="A414" t="s" s="410">
        <f>HYPERLINK("https://ct.wwsires.com/bull/14HO14982","RASHAN")</f>
        <v>1218</v>
      </c>
      <c r="B414" t="s">
        <v>1219</v>
      </c>
      <c r="C414" t="s">
        <v>1220</v>
      </c>
      <c r="D414" t="n">
        <v>2926.0</v>
      </c>
      <c r="E414" t="n">
        <v>1102.0</v>
      </c>
      <c r="F414" t="n">
        <v>1251.0</v>
      </c>
      <c r="G414" t="n">
        <v>117.0</v>
      </c>
      <c r="H414" t="n">
        <v>0.26</v>
      </c>
      <c r="I414" t="n">
        <v>51.0</v>
      </c>
      <c r="J414" t="n">
        <v>0.04</v>
      </c>
      <c r="K414" t="n">
        <v>0.74</v>
      </c>
      <c r="L414" t="n">
        <v>0.92</v>
      </c>
      <c r="M414" t="n">
        <v>3.9</v>
      </c>
      <c r="N414" t="n">
        <v>285.0</v>
      </c>
      <c r="O414" t="n">
        <v>2.76</v>
      </c>
      <c r="P414" t="n">
        <v>0.1</v>
      </c>
      <c r="Q414" t="n">
        <v>2.4</v>
      </c>
      <c r="R414" t="n">
        <v>-1.0</v>
      </c>
    </row>
    <row r="415">
      <c r="A415" t="s" s="411">
        <f>HYPERLINK("https://ct.wwsires.com/bull/7HO15732","RAUCOUS")</f>
        <v>1221</v>
      </c>
      <c r="B415" t="s">
        <v>1222</v>
      </c>
      <c r="C415" t="s">
        <v>1223</v>
      </c>
      <c r="D415" t="n">
        <v>2838.0</v>
      </c>
      <c r="E415" t="n">
        <v>915.0</v>
      </c>
      <c r="F415" t="n">
        <v>798.0</v>
      </c>
      <c r="G415" t="n">
        <v>86.0</v>
      </c>
      <c r="H415" t="n">
        <v>0.21</v>
      </c>
      <c r="I415" t="n">
        <v>63.0</v>
      </c>
      <c r="J415" t="n">
        <v>0.14</v>
      </c>
      <c r="K415" t="n">
        <v>1.14</v>
      </c>
      <c r="L415" t="n">
        <v>1.02</v>
      </c>
      <c r="M415" t="n">
        <v>4.2</v>
      </c>
      <c r="N415" t="n">
        <v>256.0</v>
      </c>
      <c r="O415" t="n">
        <v>2.78</v>
      </c>
      <c r="P415" t="n">
        <v>-0.9</v>
      </c>
      <c r="Q415" t="n">
        <v>2.1</v>
      </c>
      <c r="R415" t="n">
        <v>-2.2</v>
      </c>
    </row>
    <row r="416">
      <c r="A416" t="s" s="412">
        <f>HYPERLINK("https://ct.wwsires.com/bull/7HO14110","RAZZLE")</f>
        <v>1224</v>
      </c>
      <c r="B416" t="s">
        <v>1225</v>
      </c>
      <c r="C416" t="s">
        <v>1226</v>
      </c>
      <c r="D416" t="n">
        <v>2681.0</v>
      </c>
      <c r="E416" t="n">
        <v>791.0</v>
      </c>
      <c r="F416" t="n">
        <v>2283.0</v>
      </c>
      <c r="G416" t="n">
        <v>69.0</v>
      </c>
      <c r="H416" t="n">
        <v>-0.07</v>
      </c>
      <c r="I416" t="n">
        <v>64.0</v>
      </c>
      <c r="J416" t="n">
        <v>-0.03</v>
      </c>
      <c r="K416" t="n">
        <v>0.54</v>
      </c>
      <c r="L416" t="n">
        <v>0.15</v>
      </c>
      <c r="M416" t="n">
        <v>3.0</v>
      </c>
      <c r="N416" t="n">
        <v>217.0</v>
      </c>
      <c r="O416" t="n">
        <v>3.05</v>
      </c>
      <c r="P416" t="n">
        <v>-0.5</v>
      </c>
      <c r="Q416" t="n">
        <v>1.5</v>
      </c>
      <c r="R416" t="n">
        <v>-2.0</v>
      </c>
    </row>
    <row r="417">
      <c r="A417" t="s" s="413">
        <f>HYPERLINK("https://ct.wwsires.com/bull/7AY00111","REAGAN")</f>
        <v>1227</v>
      </c>
      <c r="B417" t="s">
        <v>1228</v>
      </c>
      <c r="C417" t="s">
        <v>1229</v>
      </c>
      <c r="D417" t="n">
        <v>399.0</v>
      </c>
      <c r="E417" t="n">
        <v>0.0</v>
      </c>
      <c r="F417" t="n">
        <v>-80.0</v>
      </c>
      <c r="G417" t="n">
        <v>0.0</v>
      </c>
      <c r="H417" t="n">
        <v>0.02</v>
      </c>
      <c r="I417" t="n">
        <v>1.0</v>
      </c>
      <c r="J417" t="n">
        <v>0.02</v>
      </c>
      <c r="K417" t="n">
        <v>0.4</v>
      </c>
      <c r="L417" t="n">
        <v>0.0</v>
      </c>
      <c r="M417" t="n">
        <v>-2.4</v>
      </c>
      <c r="N417" t="n">
        <v>0.0</v>
      </c>
      <c r="O417" t="n">
        <v>3.18</v>
      </c>
      <c r="P417" t="n">
        <v>0.0</v>
      </c>
      <c r="Q417" t="n">
        <v>0.0</v>
      </c>
      <c r="R417" t="n">
        <v>-4.3</v>
      </c>
    </row>
    <row r="418">
      <c r="A418" t="s" s="414">
        <f>HYPERLINK("https://ct.wwsires.com/bull/7HO15304","REDEEM")</f>
        <v>1230</v>
      </c>
      <c r="B418" t="s">
        <v>1231</v>
      </c>
      <c r="C418" t="s">
        <v>1232</v>
      </c>
      <c r="D418" t="n">
        <v>2880.0</v>
      </c>
      <c r="E418" t="n">
        <v>1346.0</v>
      </c>
      <c r="F418" t="n">
        <v>1469.0</v>
      </c>
      <c r="G418" t="n">
        <v>107.0</v>
      </c>
      <c r="H418" t="n">
        <v>0.19</v>
      </c>
      <c r="I418" t="n">
        <v>64.0</v>
      </c>
      <c r="J418" t="n">
        <v>0.07</v>
      </c>
      <c r="K418" t="n">
        <v>-0.24</v>
      </c>
      <c r="L418" t="n">
        <v>0.23</v>
      </c>
      <c r="M418" t="n">
        <v>5.2</v>
      </c>
      <c r="N418" t="n">
        <v>306.0</v>
      </c>
      <c r="O418" t="n">
        <v>2.58</v>
      </c>
      <c r="P418" t="n">
        <v>-1.2</v>
      </c>
      <c r="Q418" t="n">
        <v>1.4</v>
      </c>
      <c r="R418" t="n">
        <v>-2.6</v>
      </c>
    </row>
    <row r="419">
      <c r="A419" t="s" s="415">
        <f>HYPERLINK("https://ct.wwsires.com/bull/614HO14464","REEVE-RED")</f>
        <v>1233</v>
      </c>
      <c r="B419" t="s">
        <v>1234</v>
      </c>
      <c r="C419" t="s">
        <v>1235</v>
      </c>
      <c r="D419" t="n">
        <v>2673.0</v>
      </c>
      <c r="E419" t="n">
        <v>412.0</v>
      </c>
      <c r="F419" t="n">
        <v>641.0</v>
      </c>
      <c r="G419" t="n">
        <v>47.0</v>
      </c>
      <c r="H419" t="n">
        <v>0.09</v>
      </c>
      <c r="I419" t="n">
        <v>40.0</v>
      </c>
      <c r="J419" t="n">
        <v>0.08</v>
      </c>
      <c r="K419" t="n">
        <v>1.31</v>
      </c>
      <c r="L419" t="n">
        <v>0.83</v>
      </c>
      <c r="M419" t="n">
        <v>5.0</v>
      </c>
      <c r="N419" t="n">
        <v>97.0</v>
      </c>
      <c r="O419" t="n">
        <v>2.76</v>
      </c>
      <c r="P419" t="n">
        <v>2.3</v>
      </c>
      <c r="Q419" t="n">
        <v>2.3</v>
      </c>
      <c r="R419" t="n">
        <v>1.7</v>
      </c>
    </row>
    <row r="420">
      <c r="A420" t="s" s="416">
        <f>HYPERLINK("https://ct.wwsires.com/bull/7HO15370","REGAL")</f>
        <v>1236</v>
      </c>
      <c r="B420" t="s">
        <v>1237</v>
      </c>
      <c r="C420" t="s">
        <v>1238</v>
      </c>
      <c r="D420" t="n">
        <v>2844.0</v>
      </c>
      <c r="E420" t="n">
        <v>596.0</v>
      </c>
      <c r="F420" t="n">
        <v>774.0</v>
      </c>
      <c r="G420" t="n">
        <v>75.0</v>
      </c>
      <c r="H420" t="n">
        <v>0.17</v>
      </c>
      <c r="I420" t="n">
        <v>46.0</v>
      </c>
      <c r="J420" t="n">
        <v>0.08</v>
      </c>
      <c r="K420" t="n">
        <v>1.01</v>
      </c>
      <c r="L420" t="n">
        <v>1.76</v>
      </c>
      <c r="M420" t="n">
        <v>3.9</v>
      </c>
      <c r="N420" t="n">
        <v>183.0</v>
      </c>
      <c r="O420" t="n">
        <v>2.67</v>
      </c>
      <c r="P420" t="n">
        <v>2.1</v>
      </c>
      <c r="Q420" t="n">
        <v>1.9</v>
      </c>
      <c r="R420" t="n">
        <v>1.2</v>
      </c>
    </row>
    <row r="421">
      <c r="A421" t="s" s="417">
        <f>HYPERLINK("https://ct.wwsires.com/bull/7HO15466","RELAY")</f>
        <v>1239</v>
      </c>
      <c r="B421" t="s">
        <v>1240</v>
      </c>
      <c r="C421" t="s">
        <v>1241</v>
      </c>
      <c r="D421" t="n">
        <v>2892.0</v>
      </c>
      <c r="E421" t="n">
        <v>1152.0</v>
      </c>
      <c r="F421" t="n">
        <v>497.0</v>
      </c>
      <c r="G421" t="n">
        <v>91.0</v>
      </c>
      <c r="H421" t="n">
        <v>0.28</v>
      </c>
      <c r="I421" t="n">
        <v>43.0</v>
      </c>
      <c r="J421" t="n">
        <v>0.1</v>
      </c>
      <c r="K421" t="n">
        <v>0.48</v>
      </c>
      <c r="L421" t="n">
        <v>1.12</v>
      </c>
      <c r="M421" t="n">
        <v>6.7</v>
      </c>
      <c r="N421" t="n">
        <v>216.0</v>
      </c>
      <c r="O421" t="n">
        <v>2.69</v>
      </c>
      <c r="P421" t="n">
        <v>1.4</v>
      </c>
      <c r="Q421" t="n">
        <v>2.1</v>
      </c>
      <c r="R421" t="n">
        <v>0.6</v>
      </c>
    </row>
    <row r="422">
      <c r="A422" t="s" s="418">
        <f>HYPERLINK("https://ct.wwsires.com/bull/7HO15099","RELIANT")</f>
        <v>1242</v>
      </c>
      <c r="B422" t="s">
        <v>1243</v>
      </c>
      <c r="C422" t="s">
        <v>1244</v>
      </c>
      <c r="D422" t="n">
        <v>2824.0</v>
      </c>
      <c r="E422" t="n">
        <v>910.0</v>
      </c>
      <c r="F422" t="n">
        <v>1632.0</v>
      </c>
      <c r="G422" t="n">
        <v>110.0</v>
      </c>
      <c r="H422" t="n">
        <v>0.17</v>
      </c>
      <c r="I422" t="n">
        <v>62.0</v>
      </c>
      <c r="J422" t="n">
        <v>0.04</v>
      </c>
      <c r="K422" t="n">
        <v>0.22</v>
      </c>
      <c r="L422" t="n">
        <v>0.17</v>
      </c>
      <c r="M422" t="n">
        <v>4.0</v>
      </c>
      <c r="N422" t="n">
        <v>285.0</v>
      </c>
      <c r="O422" t="n">
        <v>3.08</v>
      </c>
      <c r="P422" t="n">
        <v>-0.5</v>
      </c>
      <c r="Q422" t="n">
        <v>2.0</v>
      </c>
      <c r="R422" t="n">
        <v>-2.7</v>
      </c>
    </row>
    <row r="423">
      <c r="A423" t="s" s="419">
        <f>HYPERLINK("https://ct.wwsires.com/bull/250HO15040","REMEDY")</f>
        <v>1245</v>
      </c>
      <c r="B423" t="s">
        <v>1246</v>
      </c>
      <c r="C423" t="s">
        <v>1247</v>
      </c>
      <c r="D423" t="n">
        <v>2895.0</v>
      </c>
      <c r="E423" t="n">
        <v>657.0</v>
      </c>
      <c r="F423" t="n">
        <v>1077.0</v>
      </c>
      <c r="G423" t="n">
        <v>86.0</v>
      </c>
      <c r="H423" t="n">
        <v>0.17</v>
      </c>
      <c r="I423" t="n">
        <v>56.0</v>
      </c>
      <c r="J423" t="n">
        <v>0.08</v>
      </c>
      <c r="K423" t="n">
        <v>2.02</v>
      </c>
      <c r="L423" t="n">
        <v>1.94</v>
      </c>
      <c r="M423" t="n">
        <v>2.7</v>
      </c>
      <c r="N423" t="n">
        <v>230.0</v>
      </c>
      <c r="O423" t="n">
        <v>2.96</v>
      </c>
      <c r="P423" t="n">
        <v>0.7</v>
      </c>
      <c r="Q423" t="n">
        <v>2.3</v>
      </c>
      <c r="R423" t="n">
        <v>-0.3</v>
      </c>
    </row>
    <row r="424">
      <c r="A424" t="s" s="420">
        <f>HYPERLINK("https://ct.wwsires.com/bull/7HO15315","REMEDY-P")</f>
        <v>1248</v>
      </c>
      <c r="B424" t="s">
        <v>1249</v>
      </c>
      <c r="C424" t="s">
        <v>1250</v>
      </c>
      <c r="D424" t="n">
        <v>2721.0</v>
      </c>
      <c r="E424" t="n">
        <v>814.0</v>
      </c>
      <c r="F424" t="n">
        <v>-25.0</v>
      </c>
      <c r="G424" t="n">
        <v>43.0</v>
      </c>
      <c r="H424" t="n">
        <v>0.17</v>
      </c>
      <c r="I424" t="n">
        <v>27.0</v>
      </c>
      <c r="J424" t="n">
        <v>0.11</v>
      </c>
      <c r="K424" t="n">
        <v>1.4</v>
      </c>
      <c r="L424" t="n">
        <v>1.75</v>
      </c>
      <c r="M424" t="n">
        <v>6.1</v>
      </c>
      <c r="N424" t="n">
        <v>131.0</v>
      </c>
      <c r="O424" t="n">
        <v>2.48</v>
      </c>
      <c r="P424" t="n">
        <v>2.0</v>
      </c>
      <c r="Q424" t="n">
        <v>2.5</v>
      </c>
      <c r="R424" t="n">
        <v>1.2</v>
      </c>
    </row>
    <row r="425">
      <c r="A425" t="s" s="421">
        <f>HYPERLINK("https://ct.wwsires.com/bull/14JE01922","REMINGTON")</f>
        <v>1251</v>
      </c>
      <c r="B425" t="s">
        <v>1252</v>
      </c>
      <c r="C425" t="s">
        <v>1253</v>
      </c>
      <c r="D425" t="n">
        <v>88.0</v>
      </c>
      <c r="E425" t="n">
        <v>637.0</v>
      </c>
      <c r="F425" t="n">
        <v>264.0</v>
      </c>
      <c r="G425" t="n">
        <v>54.0</v>
      </c>
      <c r="H425" t="n">
        <v>0.21</v>
      </c>
      <c r="I425" t="n">
        <v>18.0</v>
      </c>
      <c r="J425" t="n">
        <v>0.04</v>
      </c>
      <c r="K425" t="n">
        <v>1.0</v>
      </c>
      <c r="L425" t="n">
        <v>17.7</v>
      </c>
      <c r="M425" t="n">
        <v>3.0</v>
      </c>
      <c r="N425" t="n">
        <v>0.0</v>
      </c>
      <c r="O425" t="n">
        <v>3.0</v>
      </c>
      <c r="P425" t="n">
        <v>0.0</v>
      </c>
      <c r="Q425" t="n">
        <v>0.0</v>
      </c>
      <c r="R425" t="n">
        <v>-1.6</v>
      </c>
    </row>
    <row r="426">
      <c r="A426" t="s" s="422">
        <f>HYPERLINK("https://ct.wwsires.com/bull/250HO14134","RENEGADE")</f>
        <v>1254</v>
      </c>
      <c r="B426" t="s">
        <v>1255</v>
      </c>
      <c r="C426" t="s">
        <v>1256</v>
      </c>
      <c r="D426" t="n">
        <v>3010.0</v>
      </c>
      <c r="E426" t="n">
        <v>690.0</v>
      </c>
      <c r="F426" t="n">
        <v>1276.0</v>
      </c>
      <c r="G426" t="n">
        <v>97.0</v>
      </c>
      <c r="H426" t="n">
        <v>0.18</v>
      </c>
      <c r="I426" t="n">
        <v>67.0</v>
      </c>
      <c r="J426" t="n">
        <v>0.1</v>
      </c>
      <c r="K426" t="n">
        <v>1.88</v>
      </c>
      <c r="L426" t="n">
        <v>1.63</v>
      </c>
      <c r="M426" t="n">
        <v>2.5</v>
      </c>
      <c r="N426" t="n">
        <v>251.0</v>
      </c>
      <c r="O426" t="n">
        <v>2.91</v>
      </c>
      <c r="P426" t="n">
        <v>1.1</v>
      </c>
      <c r="Q426" t="n">
        <v>2.7</v>
      </c>
      <c r="R426" t="n">
        <v>0.6</v>
      </c>
    </row>
    <row r="427">
      <c r="A427" t="s" s="423">
        <f>HYPERLINK("https://ct.wwsires.com/bull/7JE01800","RENFROW")</f>
        <v>1257</v>
      </c>
      <c r="B427" t="s">
        <v>1258</v>
      </c>
      <c r="C427" t="s">
        <v>1259</v>
      </c>
      <c r="D427" t="n">
        <v>109.0</v>
      </c>
      <c r="E427" t="n">
        <v>821.0</v>
      </c>
      <c r="F427" t="n">
        <v>143.0</v>
      </c>
      <c r="G427" t="n">
        <v>68.0</v>
      </c>
      <c r="H427" t="n">
        <v>0.31</v>
      </c>
      <c r="I427" t="n">
        <v>33.0</v>
      </c>
      <c r="J427" t="n">
        <v>0.14</v>
      </c>
      <c r="K427" t="n">
        <v>0.9</v>
      </c>
      <c r="L427" t="n">
        <v>5.2</v>
      </c>
      <c r="M427" t="n">
        <v>2.9</v>
      </c>
      <c r="N427" t="n">
        <v>0.0</v>
      </c>
      <c r="O427" t="n">
        <v>3.05</v>
      </c>
      <c r="P427" t="n">
        <v>0.0</v>
      </c>
      <c r="Q427" t="n">
        <v>0.0</v>
      </c>
      <c r="R427" t="n">
        <v>-0.1</v>
      </c>
    </row>
    <row r="428">
      <c r="A428" t="s" s="424">
        <f>HYPERLINK("https://ct.wwsires.com/bull/7HO14896","RENO")</f>
        <v>1260</v>
      </c>
      <c r="B428" t="s">
        <v>1261</v>
      </c>
      <c r="C428" t="s">
        <v>1262</v>
      </c>
      <c r="D428" t="n">
        <v>2885.0</v>
      </c>
      <c r="E428" t="n">
        <v>562.0</v>
      </c>
      <c r="F428" t="n">
        <v>1683.0</v>
      </c>
      <c r="G428" t="n">
        <v>87.0</v>
      </c>
      <c r="H428" t="n">
        <v>0.08</v>
      </c>
      <c r="I428" t="n">
        <v>72.0</v>
      </c>
      <c r="J428" t="n">
        <v>0.07</v>
      </c>
      <c r="K428" t="n">
        <v>2.48</v>
      </c>
      <c r="L428" t="n">
        <v>2.36</v>
      </c>
      <c r="M428" t="n">
        <v>1.9</v>
      </c>
      <c r="N428" t="n">
        <v>255.0</v>
      </c>
      <c r="O428" t="n">
        <v>3.07</v>
      </c>
      <c r="P428" t="n">
        <v>-2.1</v>
      </c>
      <c r="Q428" t="n">
        <v>2.7</v>
      </c>
      <c r="R428" t="n">
        <v>-3.7</v>
      </c>
    </row>
    <row r="429">
      <c r="A429" t="s" s="425">
        <f>HYPERLINK("https://ct.wwsires.com/bull/507HO12942","RESOLVE")</f>
        <v>1263</v>
      </c>
      <c r="B429" t="s">
        <v>1264</v>
      </c>
      <c r="C429" t="s">
        <v>1265</v>
      </c>
      <c r="D429" t="n">
        <v>2794.0</v>
      </c>
      <c r="E429" t="n">
        <v>668.0</v>
      </c>
      <c r="F429" t="n">
        <v>1396.0</v>
      </c>
      <c r="G429" t="n">
        <v>54.0</v>
      </c>
      <c r="H429" t="n">
        <v>0.0</v>
      </c>
      <c r="I429" t="n">
        <v>54.0</v>
      </c>
      <c r="J429" t="n">
        <v>0.04</v>
      </c>
      <c r="K429" t="n">
        <v>0.86</v>
      </c>
      <c r="L429" t="n">
        <v>1.5</v>
      </c>
      <c r="M429" t="n">
        <v>7.8</v>
      </c>
      <c r="N429" t="n">
        <v>156.0</v>
      </c>
      <c r="O429" t="n">
        <v>2.74</v>
      </c>
      <c r="P429" t="n">
        <v>2.0</v>
      </c>
      <c r="Q429" t="n">
        <v>2.1</v>
      </c>
      <c r="R429" t="n">
        <v>1.0</v>
      </c>
    </row>
    <row r="430">
      <c r="A430" t="s" s="426">
        <f>HYPERLINK("https://ct.wwsires.com/bull/7HO15522","REV")</f>
        <v>1266</v>
      </c>
      <c r="B430" t="s">
        <v>1267</v>
      </c>
      <c r="C430" t="s">
        <v>1268</v>
      </c>
      <c r="D430" t="n">
        <v>2915.0</v>
      </c>
      <c r="E430" t="n">
        <v>1002.0</v>
      </c>
      <c r="F430" t="n">
        <v>997.0</v>
      </c>
      <c r="G430" t="n">
        <v>87.0</v>
      </c>
      <c r="H430" t="n">
        <v>0.18</v>
      </c>
      <c r="I430" t="n">
        <v>55.0</v>
      </c>
      <c r="J430" t="n">
        <v>0.09</v>
      </c>
      <c r="K430" t="n">
        <v>0.88</v>
      </c>
      <c r="L430" t="n">
        <v>1.29</v>
      </c>
      <c r="M430" t="n">
        <v>6.3</v>
      </c>
      <c r="N430" t="n">
        <v>247.0</v>
      </c>
      <c r="O430" t="n">
        <v>2.68</v>
      </c>
      <c r="P430" t="n">
        <v>0.3</v>
      </c>
      <c r="Q430" t="n">
        <v>2.3</v>
      </c>
      <c r="R430" t="n">
        <v>-1.3</v>
      </c>
    </row>
    <row r="431">
      <c r="A431" t="s" s="427">
        <f>HYPERLINK("https://ct.wwsires.com/bull/7HO15595","REVVIT")</f>
        <v>1269</v>
      </c>
      <c r="B431" t="s">
        <v>1270</v>
      </c>
      <c r="C431" t="s">
        <v>1271</v>
      </c>
      <c r="D431" t="n">
        <v>2801.0</v>
      </c>
      <c r="E431" t="n">
        <v>969.0</v>
      </c>
      <c r="F431" t="n">
        <v>838.0</v>
      </c>
      <c r="G431" t="n">
        <v>82.0</v>
      </c>
      <c r="H431" t="n">
        <v>0.19</v>
      </c>
      <c r="I431" t="n">
        <v>42.0</v>
      </c>
      <c r="J431" t="n">
        <v>0.06</v>
      </c>
      <c r="K431" t="n">
        <v>0.57</v>
      </c>
      <c r="L431" t="n">
        <v>1.41</v>
      </c>
      <c r="M431" t="n">
        <v>4.9</v>
      </c>
      <c r="N431" t="n">
        <v>205.0</v>
      </c>
      <c r="O431" t="n">
        <v>2.62</v>
      </c>
      <c r="P431" t="n">
        <v>0.2</v>
      </c>
      <c r="Q431" t="n">
        <v>2.6</v>
      </c>
      <c r="R431" t="n">
        <v>-0.6</v>
      </c>
    </row>
    <row r="432">
      <c r="A432" t="s" s="428">
        <f>HYPERLINK("https://ct.wwsires.com/bull/7HO14581","RICHFIELD")</f>
        <v>1272</v>
      </c>
      <c r="B432" t="s">
        <v>1273</v>
      </c>
      <c r="C432" t="s">
        <v>1274</v>
      </c>
      <c r="D432" t="n">
        <v>2856.0</v>
      </c>
      <c r="E432" t="n">
        <v>585.0</v>
      </c>
      <c r="F432" t="n">
        <v>1442.0</v>
      </c>
      <c r="G432" t="n">
        <v>61.0</v>
      </c>
      <c r="H432" t="n">
        <v>0.02</v>
      </c>
      <c r="I432" t="n">
        <v>80.0</v>
      </c>
      <c r="J432" t="n">
        <v>0.13</v>
      </c>
      <c r="K432" t="n">
        <v>1.33</v>
      </c>
      <c r="L432" t="n">
        <v>1.81</v>
      </c>
      <c r="M432" t="n">
        <v>4.5</v>
      </c>
      <c r="N432" t="n">
        <v>221.0</v>
      </c>
      <c r="O432" t="n">
        <v>2.61</v>
      </c>
      <c r="P432" t="n">
        <v>-0.6</v>
      </c>
      <c r="Q432" t="n">
        <v>1.8</v>
      </c>
      <c r="R432" t="n">
        <v>-1.6</v>
      </c>
    </row>
    <row r="433">
      <c r="A433" t="s" s="429">
        <f>HYPERLINK("https://ct.wwsires.com/bull/250HO15321","RICOCHET")</f>
        <v>1275</v>
      </c>
      <c r="B433" t="s">
        <v>1276</v>
      </c>
      <c r="C433" t="s">
        <v>1277</v>
      </c>
      <c r="D433" t="n">
        <v>2921.0</v>
      </c>
      <c r="E433" t="n">
        <v>759.0</v>
      </c>
      <c r="F433" t="n">
        <v>1788.0</v>
      </c>
      <c r="G433" t="n">
        <v>86.0</v>
      </c>
      <c r="H433" t="n">
        <v>0.06</v>
      </c>
      <c r="I433" t="n">
        <v>74.0</v>
      </c>
      <c r="J433" t="n">
        <v>0.06</v>
      </c>
      <c r="K433" t="n">
        <v>1.39</v>
      </c>
      <c r="L433" t="n">
        <v>0.84</v>
      </c>
      <c r="M433" t="n">
        <v>3.3</v>
      </c>
      <c r="N433" t="n">
        <v>248.0</v>
      </c>
      <c r="O433" t="n">
        <v>3.01</v>
      </c>
      <c r="P433" t="n">
        <v>0.9</v>
      </c>
      <c r="Q433" t="n">
        <v>2.4</v>
      </c>
      <c r="R433" t="n">
        <v>0.1</v>
      </c>
    </row>
    <row r="434">
      <c r="A434" t="s" s="430">
        <f>HYPERLINK("https://ct.wwsires.com/bull/7HO15271","RINER")</f>
        <v>1278</v>
      </c>
      <c r="B434" t="s">
        <v>1279</v>
      </c>
      <c r="C434" t="s">
        <v>1280</v>
      </c>
      <c r="D434" t="n">
        <v>2583.0</v>
      </c>
      <c r="E434" t="n">
        <v>757.0</v>
      </c>
      <c r="F434" t="n">
        <v>-358.0</v>
      </c>
      <c r="G434" t="n">
        <v>79.0</v>
      </c>
      <c r="H434" t="n">
        <v>0.37</v>
      </c>
      <c r="I434" t="n">
        <v>15.0</v>
      </c>
      <c r="J434" t="n">
        <v>0.1</v>
      </c>
      <c r="K434" t="n">
        <v>0.15</v>
      </c>
      <c r="L434" t="n">
        <v>1.03</v>
      </c>
      <c r="M434" t="n">
        <v>4.3</v>
      </c>
      <c r="N434" t="n">
        <v>167.0</v>
      </c>
      <c r="O434" t="n">
        <v>2.75</v>
      </c>
      <c r="P434" t="n">
        <v>0.2</v>
      </c>
      <c r="Q434" t="n">
        <v>2.0</v>
      </c>
      <c r="R434" t="n">
        <v>-0.9</v>
      </c>
    </row>
    <row r="435">
      <c r="A435" t="s" s="431">
        <f>HYPERLINK("https://ct.wwsires.com/bull/7HO15214","RITZY")</f>
        <v>1281</v>
      </c>
      <c r="B435" t="s">
        <v>1282</v>
      </c>
      <c r="C435" t="s">
        <v>1283</v>
      </c>
      <c r="D435" t="n">
        <v>2773.0</v>
      </c>
      <c r="E435" t="n">
        <v>701.0</v>
      </c>
      <c r="F435" t="n">
        <v>1267.0</v>
      </c>
      <c r="G435" t="n">
        <v>67.0</v>
      </c>
      <c r="H435" t="n">
        <v>0.07</v>
      </c>
      <c r="I435" t="n">
        <v>49.0</v>
      </c>
      <c r="J435" t="n">
        <v>0.03</v>
      </c>
      <c r="K435" t="n">
        <v>0.55</v>
      </c>
      <c r="L435" t="n">
        <v>1.22</v>
      </c>
      <c r="M435" t="n">
        <v>5.7</v>
      </c>
      <c r="N435" t="n">
        <v>239.0</v>
      </c>
      <c r="O435" t="n">
        <v>3.01</v>
      </c>
      <c r="P435" t="n">
        <v>1.0</v>
      </c>
      <c r="Q435" t="n">
        <v>1.9</v>
      </c>
      <c r="R435" t="n">
        <v>-0.5</v>
      </c>
    </row>
    <row r="436">
      <c r="A436" t="s" s="432">
        <f>HYPERLINK("https://ct.wwsires.com/bull/250HO14809","RIVERBEND-PP")</f>
        <v>1284</v>
      </c>
      <c r="B436" t="s">
        <v>1285</v>
      </c>
      <c r="C436" t="s">
        <v>1286</v>
      </c>
      <c r="D436" t="n">
        <v>2584.0</v>
      </c>
      <c r="E436" t="n">
        <v>439.0</v>
      </c>
      <c r="F436" t="n">
        <v>909.0</v>
      </c>
      <c r="G436" t="n">
        <v>61.0</v>
      </c>
      <c r="H436" t="n">
        <v>0.1</v>
      </c>
      <c r="I436" t="n">
        <v>41.0</v>
      </c>
      <c r="J436" t="n">
        <v>0.05</v>
      </c>
      <c r="K436" t="n">
        <v>0.99</v>
      </c>
      <c r="L436" t="n">
        <v>1.3</v>
      </c>
      <c r="M436" t="n">
        <v>0.9</v>
      </c>
      <c r="N436" t="n">
        <v>169.0</v>
      </c>
      <c r="O436" t="n">
        <v>2.98</v>
      </c>
      <c r="P436" t="n">
        <v>1.3</v>
      </c>
      <c r="Q436" t="n">
        <v>2.0</v>
      </c>
      <c r="R436" t="n">
        <v>0.9</v>
      </c>
    </row>
    <row r="437">
      <c r="A437" t="s" s="433">
        <f>HYPERLINK("https://ct.wwsires.com/bull/250HO15662","RIX")</f>
        <v>1287</v>
      </c>
      <c r="B437" t="s">
        <v>1288</v>
      </c>
      <c r="C437" t="s">
        <v>1289</v>
      </c>
      <c r="D437" t="n">
        <v>2965.0</v>
      </c>
      <c r="E437" t="n">
        <v>1149.0</v>
      </c>
      <c r="F437" t="n">
        <v>1496.0</v>
      </c>
      <c r="G437" t="n">
        <v>99.0</v>
      </c>
      <c r="H437" t="n">
        <v>0.15</v>
      </c>
      <c r="I437" t="n">
        <v>60.0</v>
      </c>
      <c r="J437" t="n">
        <v>0.05</v>
      </c>
      <c r="K437" t="n">
        <v>1.23</v>
      </c>
      <c r="L437" t="n">
        <v>1.66</v>
      </c>
      <c r="M437" t="n">
        <v>5.4</v>
      </c>
      <c r="N437" t="n">
        <v>262.0</v>
      </c>
      <c r="O437" t="n">
        <v>2.68</v>
      </c>
      <c r="P437" t="n">
        <v>-1.2</v>
      </c>
      <c r="Q437" t="n">
        <v>1.7</v>
      </c>
      <c r="R437" t="n">
        <v>-2.2</v>
      </c>
    </row>
    <row r="438">
      <c r="A438" t="s" s="434">
        <f>HYPERLINK("https://ct.wwsires.com/bull/250HO15026","ROADSTER")</f>
        <v>1290</v>
      </c>
      <c r="B438" t="s">
        <v>1291</v>
      </c>
      <c r="C438" t="s">
        <v>1292</v>
      </c>
      <c r="D438" t="n">
        <v>2902.0</v>
      </c>
      <c r="E438" t="n">
        <v>937.0</v>
      </c>
      <c r="F438" t="n">
        <v>810.0</v>
      </c>
      <c r="G438" t="n">
        <v>87.0</v>
      </c>
      <c r="H438" t="n">
        <v>0.21</v>
      </c>
      <c r="I438" t="n">
        <v>43.0</v>
      </c>
      <c r="J438" t="n">
        <v>0.07</v>
      </c>
      <c r="K438" t="n">
        <v>1.7</v>
      </c>
      <c r="L438" t="n">
        <v>1.61</v>
      </c>
      <c r="M438" t="n">
        <v>4.7</v>
      </c>
      <c r="N438" t="n">
        <v>212.0</v>
      </c>
      <c r="O438" t="n">
        <v>2.79</v>
      </c>
      <c r="P438" t="n">
        <v>1.4</v>
      </c>
      <c r="Q438" t="n">
        <v>1.9</v>
      </c>
      <c r="R438" t="n">
        <v>0.1</v>
      </c>
    </row>
    <row r="439">
      <c r="A439" t="s" s="435">
        <f>HYPERLINK("https://ct.wwsires.com/bull/14JE01780","ROBBER")</f>
        <v>1293</v>
      </c>
      <c r="B439" t="s">
        <v>1294</v>
      </c>
      <c r="C439" t="s">
        <v>1295</v>
      </c>
      <c r="D439" t="n">
        <v>88.0</v>
      </c>
      <c r="E439" t="n">
        <v>408.0</v>
      </c>
      <c r="F439" t="n">
        <v>1391.0</v>
      </c>
      <c r="G439" t="n">
        <v>11.0</v>
      </c>
      <c r="H439" t="n">
        <v>-0.28</v>
      </c>
      <c r="I439" t="n">
        <v>39.0</v>
      </c>
      <c r="J439" t="n">
        <v>-0.06</v>
      </c>
      <c r="K439" t="n">
        <v>0.1</v>
      </c>
      <c r="L439" t="n">
        <v>9.1</v>
      </c>
      <c r="M439" t="n">
        <v>3.0</v>
      </c>
      <c r="N439" t="n">
        <v>0.0</v>
      </c>
      <c r="O439" t="n">
        <v>3.0</v>
      </c>
      <c r="P439" t="n">
        <v>0.0</v>
      </c>
      <c r="Q439" t="n">
        <v>0.0</v>
      </c>
      <c r="R439" t="n">
        <v>1.9</v>
      </c>
    </row>
    <row r="440">
      <c r="A440" t="s" s="436">
        <f>HYPERLINK("https://ct.wwsires.com/bull/7HO14314","ROCHESTER")</f>
        <v>1296</v>
      </c>
      <c r="B440" t="s">
        <v>1297</v>
      </c>
      <c r="C440" t="s">
        <v>1298</v>
      </c>
      <c r="D440" t="n">
        <v>2743.0</v>
      </c>
      <c r="E440" t="n">
        <v>919.0</v>
      </c>
      <c r="F440" t="n">
        <v>584.0</v>
      </c>
      <c r="G440" t="n">
        <v>47.0</v>
      </c>
      <c r="H440" t="n">
        <v>0.09</v>
      </c>
      <c r="I440" t="n">
        <v>31.0</v>
      </c>
      <c r="J440" t="n">
        <v>0.05</v>
      </c>
      <c r="K440" t="n">
        <v>0.47</v>
      </c>
      <c r="L440" t="n">
        <v>0.42</v>
      </c>
      <c r="M440" t="n">
        <v>6.5</v>
      </c>
      <c r="N440" t="n">
        <v>143.0</v>
      </c>
      <c r="O440" t="n">
        <v>2.84</v>
      </c>
      <c r="P440" t="n">
        <v>5.4</v>
      </c>
      <c r="Q440" t="n">
        <v>2.4</v>
      </c>
      <c r="R440" t="n">
        <v>4.4</v>
      </c>
    </row>
    <row r="441">
      <c r="A441" t="s" s="437">
        <f>HYPERLINK("https://ct.wwsires.com/bull/7HO15052","ROCKET")</f>
        <v>1299</v>
      </c>
      <c r="B441" t="s">
        <v>1300</v>
      </c>
      <c r="C441" t="s">
        <v>561</v>
      </c>
      <c r="D441" t="n">
        <v>2727.0</v>
      </c>
      <c r="E441" t="n">
        <v>747.0</v>
      </c>
      <c r="F441" t="n">
        <v>547.0</v>
      </c>
      <c r="G441" t="n">
        <v>81.0</v>
      </c>
      <c r="H441" t="n">
        <v>0.23</v>
      </c>
      <c r="I441" t="n">
        <v>30.0</v>
      </c>
      <c r="J441" t="n">
        <v>0.05</v>
      </c>
      <c r="K441" t="n">
        <v>0.69</v>
      </c>
      <c r="L441" t="n">
        <v>1.05</v>
      </c>
      <c r="M441" t="n">
        <v>5.9</v>
      </c>
      <c r="N441" t="n">
        <v>183.0</v>
      </c>
      <c r="O441" t="n">
        <v>2.63</v>
      </c>
      <c r="P441" t="n">
        <v>0.1</v>
      </c>
      <c r="Q441" t="n">
        <v>2.6</v>
      </c>
      <c r="R441" t="n">
        <v>-1.1</v>
      </c>
    </row>
    <row r="442">
      <c r="A442" t="s" s="438">
        <f>HYPERLINK("https://ct.wwsires.com/bull/250HO15323","RODZTER")</f>
        <v>1301</v>
      </c>
      <c r="B442" t="s">
        <v>1302</v>
      </c>
      <c r="C442" t="s">
        <v>1303</v>
      </c>
      <c r="D442" t="n">
        <v>2858.0</v>
      </c>
      <c r="E442" t="n">
        <v>735.0</v>
      </c>
      <c r="F442" t="n">
        <v>1164.0</v>
      </c>
      <c r="G442" t="n">
        <v>72.0</v>
      </c>
      <c r="H442" t="n">
        <v>0.1</v>
      </c>
      <c r="I442" t="n">
        <v>47.0</v>
      </c>
      <c r="J442" t="n">
        <v>0.04</v>
      </c>
      <c r="K442" t="n">
        <v>2.11</v>
      </c>
      <c r="L442" t="n">
        <v>2.45</v>
      </c>
      <c r="M442" t="n">
        <v>4.2</v>
      </c>
      <c r="N442" t="n">
        <v>193.0</v>
      </c>
      <c r="O442" t="n">
        <v>2.7</v>
      </c>
      <c r="P442" t="n">
        <v>0.0</v>
      </c>
      <c r="Q442" t="n">
        <v>2.1</v>
      </c>
      <c r="R442" t="n">
        <v>-0.3</v>
      </c>
    </row>
    <row r="443">
      <c r="A443" t="s" s="439">
        <f>HYPERLINK("https://ct.wwsires.com/bull/250HO14819","ROGAN")</f>
        <v>1304</v>
      </c>
      <c r="B443" t="s">
        <v>1305</v>
      </c>
      <c r="C443" t="s">
        <v>1306</v>
      </c>
      <c r="D443" t="n">
        <v>2584.0</v>
      </c>
      <c r="E443" t="n">
        <v>480.0</v>
      </c>
      <c r="F443" t="n">
        <v>948.0</v>
      </c>
      <c r="G443" t="n">
        <v>55.0</v>
      </c>
      <c r="H443" t="n">
        <v>0.07</v>
      </c>
      <c r="I443" t="n">
        <v>29.0</v>
      </c>
      <c r="J443" t="n">
        <v>0.0</v>
      </c>
      <c r="K443" t="n">
        <v>2.08</v>
      </c>
      <c r="L443" t="n">
        <v>1.67</v>
      </c>
      <c r="M443" t="n">
        <v>1.3</v>
      </c>
      <c r="N443" t="n">
        <v>117.0</v>
      </c>
      <c r="O443" t="n">
        <v>3.1</v>
      </c>
      <c r="P443" t="n">
        <v>0.9</v>
      </c>
      <c r="Q443" t="n">
        <v>2.1</v>
      </c>
      <c r="R443" t="n">
        <v>0.3</v>
      </c>
    </row>
    <row r="444">
      <c r="A444" t="s" s="440">
        <f>HYPERLINK("https://ct.wwsires.com/bull/7HO13740","ROLAN")</f>
        <v>1307</v>
      </c>
      <c r="B444" t="s">
        <v>1308</v>
      </c>
      <c r="C444" t="s">
        <v>1309</v>
      </c>
      <c r="D444" t="n">
        <v>2592.0</v>
      </c>
      <c r="E444" t="n">
        <v>373.0</v>
      </c>
      <c r="F444" t="n">
        <v>657.0</v>
      </c>
      <c r="G444" t="n">
        <v>76.0</v>
      </c>
      <c r="H444" t="n">
        <v>0.19</v>
      </c>
      <c r="I444" t="n">
        <v>35.0</v>
      </c>
      <c r="J444" t="n">
        <v>0.05</v>
      </c>
      <c r="K444" t="n">
        <v>0.86</v>
      </c>
      <c r="L444" t="n">
        <v>2.05</v>
      </c>
      <c r="M444" t="n">
        <v>0.9</v>
      </c>
      <c r="N444" t="n">
        <v>191.0</v>
      </c>
      <c r="O444" t="n">
        <v>3.13</v>
      </c>
      <c r="P444" t="n">
        <v>-1.3</v>
      </c>
      <c r="Q444" t="n">
        <v>1.8</v>
      </c>
      <c r="R444" t="n">
        <v>-2.5</v>
      </c>
    </row>
    <row r="445">
      <c r="A445" t="s" s="441">
        <f>HYPERLINK("https://ct.wwsires.com/bull/7HO15045","ROLEX")</f>
        <v>1310</v>
      </c>
      <c r="B445" t="s">
        <v>1311</v>
      </c>
      <c r="C445" t="s">
        <v>619</v>
      </c>
      <c r="D445" t="n">
        <v>2754.0</v>
      </c>
      <c r="E445" t="n">
        <v>1031.0</v>
      </c>
      <c r="F445" t="n">
        <v>1378.0</v>
      </c>
      <c r="G445" t="n">
        <v>87.0</v>
      </c>
      <c r="H445" t="n">
        <v>0.13</v>
      </c>
      <c r="I445" t="n">
        <v>51.0</v>
      </c>
      <c r="J445" t="n">
        <v>0.03</v>
      </c>
      <c r="K445" t="n">
        <v>-0.16</v>
      </c>
      <c r="L445" t="n">
        <v>0.28</v>
      </c>
      <c r="M445" t="n">
        <v>5.4</v>
      </c>
      <c r="N445" t="n">
        <v>244.0</v>
      </c>
      <c r="O445" t="n">
        <v>2.59</v>
      </c>
      <c r="P445" t="n">
        <v>0.4</v>
      </c>
      <c r="Q445" t="n">
        <v>2.4</v>
      </c>
      <c r="R445" t="n">
        <v>-0.5</v>
      </c>
    </row>
    <row r="446">
      <c r="A446" t="s" s="442">
        <f>HYPERLINK("https://ct.wwsires.com/bull/14HO14226","ROME")</f>
        <v>1312</v>
      </c>
      <c r="B446" t="s">
        <v>1313</v>
      </c>
      <c r="C446" t="s">
        <v>1314</v>
      </c>
      <c r="D446" t="n">
        <v>2665.0</v>
      </c>
      <c r="E446" t="n">
        <v>1284.0</v>
      </c>
      <c r="F446" t="n">
        <v>1358.0</v>
      </c>
      <c r="G446" t="n">
        <v>100.0</v>
      </c>
      <c r="H446" t="n">
        <v>0.18</v>
      </c>
      <c r="I446" t="n">
        <v>52.0</v>
      </c>
      <c r="J446" t="n">
        <v>0.03</v>
      </c>
      <c r="K446" t="n">
        <v>-0.6</v>
      </c>
      <c r="L446" t="n">
        <v>-0.16</v>
      </c>
      <c r="M446" t="n">
        <v>5.0</v>
      </c>
      <c r="N446" t="n">
        <v>280.0</v>
      </c>
      <c r="O446" t="n">
        <v>2.49</v>
      </c>
      <c r="P446" t="n">
        <v>-2.5</v>
      </c>
      <c r="Q446" t="n">
        <v>2.3</v>
      </c>
      <c r="R446" t="n">
        <v>-3.7</v>
      </c>
    </row>
    <row r="447">
      <c r="A447" t="s" s="443">
        <f>HYPERLINK("https://ct.wwsires.com/bull/7HO15482","ROMELU")</f>
        <v>1315</v>
      </c>
      <c r="B447" t="s">
        <v>1316</v>
      </c>
      <c r="C447" t="s">
        <v>1317</v>
      </c>
      <c r="D447" t="n">
        <v>2843.0</v>
      </c>
      <c r="E447" t="n">
        <v>724.0</v>
      </c>
      <c r="F447" t="n">
        <v>1651.0</v>
      </c>
      <c r="G447" t="n">
        <v>90.0</v>
      </c>
      <c r="H447" t="n">
        <v>0.1</v>
      </c>
      <c r="I447" t="n">
        <v>69.0</v>
      </c>
      <c r="J447" t="n">
        <v>0.06</v>
      </c>
      <c r="K447" t="n">
        <v>1.12</v>
      </c>
      <c r="L447" t="n">
        <v>0.8</v>
      </c>
      <c r="M447" t="n">
        <v>3.5</v>
      </c>
      <c r="N447" t="n">
        <v>267.0</v>
      </c>
      <c r="O447" t="n">
        <v>2.92</v>
      </c>
      <c r="P447" t="n">
        <v>-1.5</v>
      </c>
      <c r="Q447" t="n">
        <v>1.7</v>
      </c>
      <c r="R447" t="n">
        <v>-2.3</v>
      </c>
    </row>
    <row r="448">
      <c r="A448" t="s" s="444">
        <f>HYPERLINK("https://ct.wwsires.com/bull/7HO15427","ROMPEN-RED")</f>
        <v>1318</v>
      </c>
      <c r="B448" t="s">
        <v>1319</v>
      </c>
      <c r="C448" t="s">
        <v>1320</v>
      </c>
      <c r="D448" t="n">
        <v>2584.0</v>
      </c>
      <c r="E448" t="n">
        <v>509.0</v>
      </c>
      <c r="F448" t="n">
        <v>1304.0</v>
      </c>
      <c r="G448" t="n">
        <v>27.0</v>
      </c>
      <c r="H448" t="n">
        <v>-0.09</v>
      </c>
      <c r="I448" t="n">
        <v>34.0</v>
      </c>
      <c r="J448" t="n">
        <v>-0.03</v>
      </c>
      <c r="K448" t="n">
        <v>2.15</v>
      </c>
      <c r="L448" t="n">
        <v>2.28</v>
      </c>
      <c r="M448" t="n">
        <v>3.5</v>
      </c>
      <c r="N448" t="n">
        <v>117.0</v>
      </c>
      <c r="O448" t="n">
        <v>2.8</v>
      </c>
      <c r="P448" t="n">
        <v>-0.5</v>
      </c>
      <c r="Q448" t="n">
        <v>1.6</v>
      </c>
      <c r="R448" t="n">
        <v>-1.3</v>
      </c>
    </row>
    <row r="449">
      <c r="A449" t="s" s="445">
        <f>HYPERLINK("https://ct.wwsires.com/bull/7HO15601","RON BURGUNDY-RED")</f>
        <v>1321</v>
      </c>
      <c r="B449" t="s">
        <v>1322</v>
      </c>
      <c r="C449" t="s">
        <v>1323</v>
      </c>
      <c r="D449" t="n">
        <v>2189.0</v>
      </c>
      <c r="E449" t="n">
        <v>-204.0</v>
      </c>
      <c r="F449" t="n">
        <v>-135.0</v>
      </c>
      <c r="G449" t="n">
        <v>6.0</v>
      </c>
      <c r="H449" t="n">
        <v>0.04</v>
      </c>
      <c r="I449" t="n">
        <v>2.0</v>
      </c>
      <c r="J449" t="n">
        <v>0.02</v>
      </c>
      <c r="K449" t="n">
        <v>2.81</v>
      </c>
      <c r="L449" t="n">
        <v>2.48</v>
      </c>
      <c r="M449" t="n">
        <v>0.4</v>
      </c>
      <c r="N449" t="n">
        <v>-18.0</v>
      </c>
      <c r="O449" t="n">
        <v>2.68</v>
      </c>
      <c r="P449" t="n">
        <v>-2.9</v>
      </c>
      <c r="Q449" t="n">
        <v>2.7</v>
      </c>
      <c r="R449" t="n">
        <v>-1.8</v>
      </c>
    </row>
    <row r="450">
      <c r="A450" t="s" s="446">
        <f>HYPERLINK("https://ct.wwsires.com/bull/250HO14465","RONALD*RC")</f>
        <v>1324</v>
      </c>
      <c r="B450" t="s">
        <v>1325</v>
      </c>
      <c r="C450" t="s">
        <v>1235</v>
      </c>
      <c r="D450" t="n">
        <v>2650.0</v>
      </c>
      <c r="E450" t="n">
        <v>583.0</v>
      </c>
      <c r="F450" t="n">
        <v>934.0</v>
      </c>
      <c r="G450" t="n">
        <v>24.0</v>
      </c>
      <c r="H450" t="n">
        <v>-0.04</v>
      </c>
      <c r="I450" t="n">
        <v>39.0</v>
      </c>
      <c r="J450" t="n">
        <v>0.04</v>
      </c>
      <c r="K450" t="n">
        <v>1.52</v>
      </c>
      <c r="L450" t="n">
        <v>1.65</v>
      </c>
      <c r="M450" t="n">
        <v>5.6</v>
      </c>
      <c r="N450" t="n">
        <v>117.0</v>
      </c>
      <c r="O450" t="n">
        <v>2.59</v>
      </c>
      <c r="P450" t="n">
        <v>0.5</v>
      </c>
      <c r="Q450" t="n">
        <v>1.7</v>
      </c>
      <c r="R450" t="n">
        <v>0.7</v>
      </c>
    </row>
    <row r="451">
      <c r="A451" t="s" s="447">
        <f>HYPERLINK("https://ct.wwsires.com/bull/550HO14853","RONDO")</f>
        <v>1326</v>
      </c>
      <c r="B451" t="s">
        <v>1327</v>
      </c>
      <c r="C451" t="s">
        <v>1328</v>
      </c>
      <c r="D451" t="n">
        <v>2579.0</v>
      </c>
      <c r="E451" t="n">
        <v>629.0</v>
      </c>
      <c r="F451" t="n">
        <v>1505.0</v>
      </c>
      <c r="G451" t="n">
        <v>42.0</v>
      </c>
      <c r="H451" t="n">
        <v>-0.06</v>
      </c>
      <c r="I451" t="n">
        <v>53.0</v>
      </c>
      <c r="J451" t="n">
        <v>0.02</v>
      </c>
      <c r="K451" t="n">
        <v>1.25</v>
      </c>
      <c r="L451" t="n">
        <v>1.42</v>
      </c>
      <c r="M451" t="n">
        <v>2.4</v>
      </c>
      <c r="N451" t="n">
        <v>146.0</v>
      </c>
      <c r="O451" t="n">
        <v>2.92</v>
      </c>
      <c r="P451" t="n">
        <v>-0.4</v>
      </c>
      <c r="Q451" t="n">
        <v>1.4</v>
      </c>
      <c r="R451" t="n">
        <v>-0.7</v>
      </c>
    </row>
    <row r="452">
      <c r="A452" t="s" s="448">
        <f>HYPERLINK("https://ct.wwsires.com/bull/7HO14990","ROONEY")</f>
        <v>1329</v>
      </c>
      <c r="B452" t="s">
        <v>1330</v>
      </c>
      <c r="C452" t="s">
        <v>1331</v>
      </c>
      <c r="D452" t="n">
        <v>2913.0</v>
      </c>
      <c r="E452" t="n">
        <v>1233.0</v>
      </c>
      <c r="F452" t="n">
        <v>1803.0</v>
      </c>
      <c r="G452" t="n">
        <v>76.0</v>
      </c>
      <c r="H452" t="n">
        <v>0.03</v>
      </c>
      <c r="I452" t="n">
        <v>64.0</v>
      </c>
      <c r="J452" t="n">
        <v>0.03</v>
      </c>
      <c r="K452" t="n">
        <v>0.62</v>
      </c>
      <c r="L452" t="n">
        <v>1.03</v>
      </c>
      <c r="M452" t="n">
        <v>5.8</v>
      </c>
      <c r="N452" t="n">
        <v>252.0</v>
      </c>
      <c r="O452" t="n">
        <v>2.66</v>
      </c>
      <c r="P452" t="n">
        <v>0.6</v>
      </c>
      <c r="Q452" t="n">
        <v>1.5</v>
      </c>
      <c r="R452" t="n">
        <v>-0.5</v>
      </c>
    </row>
    <row r="453">
      <c r="A453" t="s" s="449">
        <f>HYPERLINK("https://ct.wwsires.com/bull/14HO14947","ROSKO")</f>
        <v>1332</v>
      </c>
      <c r="B453" t="s">
        <v>1333</v>
      </c>
      <c r="C453" t="s">
        <v>1334</v>
      </c>
      <c r="D453" t="n">
        <v>2699.0</v>
      </c>
      <c r="E453" t="n">
        <v>811.0</v>
      </c>
      <c r="F453" t="n">
        <v>1440.0</v>
      </c>
      <c r="G453" t="n">
        <v>52.0</v>
      </c>
      <c r="H453" t="n">
        <v>-0.01</v>
      </c>
      <c r="I453" t="n">
        <v>43.0</v>
      </c>
      <c r="J453" t="n">
        <v>-0.01</v>
      </c>
      <c r="K453" t="n">
        <v>1.34</v>
      </c>
      <c r="L453" t="n">
        <v>2.12</v>
      </c>
      <c r="M453" t="n">
        <v>4.5</v>
      </c>
      <c r="N453" t="n">
        <v>176.0</v>
      </c>
      <c r="O453" t="n">
        <v>2.85</v>
      </c>
      <c r="P453" t="n">
        <v>-0.4</v>
      </c>
      <c r="Q453" t="n">
        <v>1.9</v>
      </c>
      <c r="R453" t="n">
        <v>-1.2</v>
      </c>
    </row>
    <row r="454">
      <c r="A454" t="s" s="450">
        <f>HYPERLINK("https://ct.wwsires.com/bull/7JE01760","ROWAN")</f>
        <v>1335</v>
      </c>
      <c r="B454" t="s">
        <v>1336</v>
      </c>
      <c r="C454" t="s">
        <v>1337</v>
      </c>
      <c r="D454" t="n">
        <v>69.0</v>
      </c>
      <c r="E454" t="n">
        <v>257.0</v>
      </c>
      <c r="F454" t="n">
        <v>-258.0</v>
      </c>
      <c r="G454" t="n">
        <v>5.0</v>
      </c>
      <c r="H454" t="n">
        <v>0.09</v>
      </c>
      <c r="I454" t="n">
        <v>16.0</v>
      </c>
      <c r="J454" t="n">
        <v>0.13</v>
      </c>
      <c r="K454" t="n">
        <v>0.6</v>
      </c>
      <c r="L454" t="n">
        <v>17.4</v>
      </c>
      <c r="M454" t="n">
        <v>1.0</v>
      </c>
      <c r="N454" t="n">
        <v>0.0</v>
      </c>
      <c r="O454" t="n">
        <v>2.91</v>
      </c>
      <c r="P454" t="n">
        <v>0.0</v>
      </c>
      <c r="Q454" t="n">
        <v>0.0</v>
      </c>
      <c r="R454" t="n">
        <v>1.5</v>
      </c>
    </row>
    <row r="455">
      <c r="A455" t="s" s="451">
        <f>HYPERLINK("https://ct.wwsires.com/bull/7HO14640","ROZISH")</f>
        <v>1338</v>
      </c>
      <c r="B455" t="s">
        <v>1339</v>
      </c>
      <c r="C455" t="s">
        <v>149</v>
      </c>
      <c r="D455" t="n">
        <v>2694.0</v>
      </c>
      <c r="E455" t="n">
        <v>798.0</v>
      </c>
      <c r="F455" t="n">
        <v>1581.0</v>
      </c>
      <c r="G455" t="n">
        <v>59.0</v>
      </c>
      <c r="H455" t="n">
        <v>-0.01</v>
      </c>
      <c r="I455" t="n">
        <v>52.0</v>
      </c>
      <c r="J455" t="n">
        <v>0.01</v>
      </c>
      <c r="K455" t="n">
        <v>0.48</v>
      </c>
      <c r="L455" t="n">
        <v>0.61</v>
      </c>
      <c r="M455" t="n">
        <v>5.2</v>
      </c>
      <c r="N455" t="n">
        <v>199.0</v>
      </c>
      <c r="O455" t="n">
        <v>2.83</v>
      </c>
      <c r="P455" t="n">
        <v>0.4</v>
      </c>
      <c r="Q455" t="n">
        <v>2.0</v>
      </c>
      <c r="R455" t="n">
        <v>0.0</v>
      </c>
    </row>
    <row r="456">
      <c r="A456" t="s" s="452">
        <f>HYPERLINK("https://ct.wwsires.com/bull/250HO15087","ROZLINE")</f>
        <v>1340</v>
      </c>
      <c r="B456" t="s">
        <v>1341</v>
      </c>
      <c r="C456" t="s">
        <v>1342</v>
      </c>
      <c r="D456" t="n">
        <v>2857.0</v>
      </c>
      <c r="E456" t="n">
        <v>666.0</v>
      </c>
      <c r="F456" t="n">
        <v>405.0</v>
      </c>
      <c r="G456" t="n">
        <v>117.0</v>
      </c>
      <c r="H456" t="n">
        <v>0.39</v>
      </c>
      <c r="I456" t="n">
        <v>38.0</v>
      </c>
      <c r="J456" t="n">
        <v>0.1</v>
      </c>
      <c r="K456" t="n">
        <v>1.51</v>
      </c>
      <c r="L456" t="n">
        <v>1.41</v>
      </c>
      <c r="M456" t="n">
        <v>2.5</v>
      </c>
      <c r="N456" t="n">
        <v>233.0</v>
      </c>
      <c r="O456" t="n">
        <v>2.75</v>
      </c>
      <c r="P456" t="n">
        <v>-0.8</v>
      </c>
      <c r="Q456" t="n">
        <v>2.1</v>
      </c>
      <c r="R456" t="n">
        <v>-1.5</v>
      </c>
    </row>
    <row r="457">
      <c r="A457" t="s" s="453">
        <f>HYPERLINK("https://ct.wwsires.com/bull/7HO14985","RUPERT")</f>
        <v>1343</v>
      </c>
      <c r="B457" t="s">
        <v>1344</v>
      </c>
      <c r="C457" t="s">
        <v>1345</v>
      </c>
      <c r="D457" t="n">
        <v>3093.0</v>
      </c>
      <c r="E457" t="n">
        <v>1047.0</v>
      </c>
      <c r="F457" t="n">
        <v>2129.0</v>
      </c>
      <c r="G457" t="n">
        <v>119.0</v>
      </c>
      <c r="H457" t="n">
        <v>0.14</v>
      </c>
      <c r="I457" t="n">
        <v>82.0</v>
      </c>
      <c r="J457" t="n">
        <v>0.05</v>
      </c>
      <c r="K457" t="n">
        <v>1.07</v>
      </c>
      <c r="L457" t="n">
        <v>0.84</v>
      </c>
      <c r="M457" t="n">
        <v>3.1</v>
      </c>
      <c r="N457" t="n">
        <v>333.0</v>
      </c>
      <c r="O457" t="n">
        <v>2.94</v>
      </c>
      <c r="P457" t="n">
        <v>1.0</v>
      </c>
      <c r="Q457" t="n">
        <v>2.6</v>
      </c>
      <c r="R457" t="n">
        <v>1.0</v>
      </c>
    </row>
    <row r="458">
      <c r="A458" t="s" s="454">
        <f>HYPERLINK("https://ct.wwsires.com/bull/507HO13826","RUSTY-RED")</f>
        <v>1346</v>
      </c>
      <c r="B458" t="s">
        <v>1347</v>
      </c>
      <c r="C458" t="s">
        <v>1348</v>
      </c>
      <c r="D458" t="n">
        <v>2485.0</v>
      </c>
      <c r="E458" t="n">
        <v>573.0</v>
      </c>
      <c r="F458" t="n">
        <v>470.0</v>
      </c>
      <c r="G458" t="n">
        <v>64.0</v>
      </c>
      <c r="H458" t="n">
        <v>0.18</v>
      </c>
      <c r="I458" t="n">
        <v>42.0</v>
      </c>
      <c r="J458" t="n">
        <v>0.1</v>
      </c>
      <c r="K458" t="n">
        <v>0.81</v>
      </c>
      <c r="L458" t="n">
        <v>1.45</v>
      </c>
      <c r="M458" t="n">
        <v>0.6</v>
      </c>
      <c r="N458" t="n">
        <v>181.0</v>
      </c>
      <c r="O458" t="n">
        <v>2.86</v>
      </c>
      <c r="P458" t="n">
        <v>-2.8</v>
      </c>
      <c r="Q458" t="n">
        <v>2.1</v>
      </c>
      <c r="R458" t="n">
        <v>-3.4</v>
      </c>
    </row>
    <row r="459">
      <c r="A459" t="s" s="455">
        <f>HYPERLINK("https://ct.wwsires.com/bull/7HO15621","SAILOR")</f>
        <v>1349</v>
      </c>
      <c r="B459" t="s">
        <v>1350</v>
      </c>
      <c r="C459" t="s">
        <v>1351</v>
      </c>
      <c r="D459" t="n">
        <v>2785.0</v>
      </c>
      <c r="E459" t="n">
        <v>974.0</v>
      </c>
      <c r="F459" t="n">
        <v>957.0</v>
      </c>
      <c r="G459" t="n">
        <v>100.0</v>
      </c>
      <c r="H459" t="n">
        <v>0.24</v>
      </c>
      <c r="I459" t="n">
        <v>60.0</v>
      </c>
      <c r="J459" t="n">
        <v>0.11</v>
      </c>
      <c r="K459" t="n">
        <v>0.17</v>
      </c>
      <c r="L459" t="n">
        <v>0.43</v>
      </c>
      <c r="M459" t="n">
        <v>3.4</v>
      </c>
      <c r="N459" t="n">
        <v>270.0</v>
      </c>
      <c r="O459" t="n">
        <v>2.85</v>
      </c>
      <c r="P459" t="n">
        <v>-1.3</v>
      </c>
      <c r="Q459" t="n">
        <v>1.8</v>
      </c>
      <c r="R459" t="n">
        <v>-2.2</v>
      </c>
    </row>
    <row r="460">
      <c r="A460" t="s" s="456">
        <f>HYPERLINK("https://ct.wwsires.com/bull/7HO15617","SAINT")</f>
        <v>1352</v>
      </c>
      <c r="B460" t="s">
        <v>1353</v>
      </c>
      <c r="C460" t="s">
        <v>1354</v>
      </c>
      <c r="D460" t="n">
        <v>2845.0</v>
      </c>
      <c r="E460" t="n">
        <v>695.0</v>
      </c>
      <c r="F460" t="n">
        <v>1517.0</v>
      </c>
      <c r="G460" t="n">
        <v>97.0</v>
      </c>
      <c r="H460" t="n">
        <v>0.14</v>
      </c>
      <c r="I460" t="n">
        <v>75.0</v>
      </c>
      <c r="J460" t="n">
        <v>0.1</v>
      </c>
      <c r="K460" t="n">
        <v>0.78</v>
      </c>
      <c r="L460" t="n">
        <v>1.22</v>
      </c>
      <c r="M460" t="n">
        <v>1.9</v>
      </c>
      <c r="N460" t="n">
        <v>294.0</v>
      </c>
      <c r="O460" t="n">
        <v>3.04</v>
      </c>
      <c r="P460" t="n">
        <v>-0.8</v>
      </c>
      <c r="Q460" t="n">
        <v>2.3</v>
      </c>
      <c r="R460" t="n">
        <v>-2.3</v>
      </c>
    </row>
    <row r="461">
      <c r="A461" t="s" s="457">
        <f>HYPERLINK("https://ct.wwsires.com/bull/7HO14696","SALSA-RED")</f>
        <v>1355</v>
      </c>
      <c r="B461" t="s">
        <v>1356</v>
      </c>
      <c r="C461" t="s">
        <v>1357</v>
      </c>
      <c r="D461" t="n">
        <v>2683.0</v>
      </c>
      <c r="E461" t="n">
        <v>816.0</v>
      </c>
      <c r="F461" t="n">
        <v>606.0</v>
      </c>
      <c r="G461" t="n">
        <v>61.0</v>
      </c>
      <c r="H461" t="n">
        <v>0.14</v>
      </c>
      <c r="I461" t="n">
        <v>50.0</v>
      </c>
      <c r="J461" t="n">
        <v>0.12</v>
      </c>
      <c r="K461" t="n">
        <v>0.68</v>
      </c>
      <c r="L461" t="n">
        <v>1.23</v>
      </c>
      <c r="M461" t="n">
        <v>3.9</v>
      </c>
      <c r="N461" t="n">
        <v>199.0</v>
      </c>
      <c r="O461" t="n">
        <v>2.76</v>
      </c>
      <c r="P461" t="n">
        <v>-0.2</v>
      </c>
      <c r="Q461" t="n">
        <v>2.6</v>
      </c>
      <c r="R461" t="n">
        <v>-1.1</v>
      </c>
    </row>
    <row r="462">
      <c r="A462" t="s" s="458">
        <f>HYPERLINK("https://ct.wwsires.com/bull/7JE01909","SANCHO")</f>
        <v>1358</v>
      </c>
      <c r="B462" t="s">
        <v>1359</v>
      </c>
      <c r="C462" t="s">
        <v>1360</v>
      </c>
      <c r="D462" t="n">
        <v>107.0</v>
      </c>
      <c r="E462" t="n">
        <v>809.0</v>
      </c>
      <c r="F462" t="n">
        <v>697.0</v>
      </c>
      <c r="G462" t="n">
        <v>51.0</v>
      </c>
      <c r="H462" t="n">
        <v>0.08</v>
      </c>
      <c r="I462" t="n">
        <v>45.0</v>
      </c>
      <c r="J462" t="n">
        <v>0.1</v>
      </c>
      <c r="K462" t="n">
        <v>0.6</v>
      </c>
      <c r="L462" t="n">
        <v>9.4</v>
      </c>
      <c r="M462" t="n">
        <v>3.2</v>
      </c>
      <c r="N462" t="n">
        <v>0.0</v>
      </c>
      <c r="O462" t="n">
        <v>2.84</v>
      </c>
      <c r="P462" t="n">
        <v>0.0</v>
      </c>
      <c r="Q462" t="n">
        <v>0.0</v>
      </c>
      <c r="R462" t="n">
        <v>-2.5</v>
      </c>
    </row>
    <row r="463">
      <c r="A463" t="s" s="459">
        <f>HYPERLINK("https://ct.wwsires.com/bull/250HO15450","SANDMAN")</f>
        <v>1361</v>
      </c>
      <c r="B463" t="s">
        <v>1362</v>
      </c>
      <c r="C463" t="s">
        <v>1363</v>
      </c>
      <c r="D463" t="n">
        <v>2848.0</v>
      </c>
      <c r="E463" t="n">
        <v>637.0</v>
      </c>
      <c r="F463" t="n">
        <v>311.0</v>
      </c>
      <c r="G463" t="n">
        <v>66.0</v>
      </c>
      <c r="H463" t="n">
        <v>0.21</v>
      </c>
      <c r="I463" t="n">
        <v>46.0</v>
      </c>
      <c r="J463" t="n">
        <v>0.14</v>
      </c>
      <c r="K463" t="n">
        <v>1.55</v>
      </c>
      <c r="L463" t="n">
        <v>2.1</v>
      </c>
      <c r="M463" t="n">
        <v>5.1</v>
      </c>
      <c r="N463" t="n">
        <v>179.0</v>
      </c>
      <c r="O463" t="n">
        <v>2.89</v>
      </c>
      <c r="P463" t="n">
        <v>2.6</v>
      </c>
      <c r="Q463" t="n">
        <v>1.8</v>
      </c>
      <c r="R463" t="n">
        <v>2.0</v>
      </c>
    </row>
    <row r="464">
      <c r="A464" t="s" s="460">
        <f>HYPERLINK("https://ct.wwsires.com/bull/7HO14920","SELECT")</f>
        <v>1364</v>
      </c>
      <c r="B464" t="s">
        <v>1365</v>
      </c>
      <c r="C464" t="s">
        <v>1366</v>
      </c>
      <c r="D464" t="n">
        <v>2185.0</v>
      </c>
      <c r="E464" t="n">
        <v>-95.0</v>
      </c>
      <c r="F464" t="n">
        <v>-853.0</v>
      </c>
      <c r="G464" t="n">
        <v>26.0</v>
      </c>
      <c r="H464" t="n">
        <v>0.24</v>
      </c>
      <c r="I464" t="n">
        <v>-9.0</v>
      </c>
      <c r="J464" t="n">
        <v>0.07</v>
      </c>
      <c r="K464" t="n">
        <v>2.28</v>
      </c>
      <c r="L464" t="n">
        <v>1.7</v>
      </c>
      <c r="M464" t="n">
        <v>0.2</v>
      </c>
      <c r="N464" t="n">
        <v>-20.0</v>
      </c>
      <c r="O464" t="n">
        <v>2.67</v>
      </c>
      <c r="P464" t="n">
        <v>-1.0</v>
      </c>
      <c r="Q464" t="n">
        <v>2.0</v>
      </c>
      <c r="R464" t="n">
        <v>-0.6</v>
      </c>
    </row>
    <row r="465">
      <c r="A465" t="s" s="461">
        <f>HYPERLINK("https://ct.wwsires.com/bull/7HO15592","SENSATIONAL")</f>
        <v>1367</v>
      </c>
      <c r="B465" t="s">
        <v>1368</v>
      </c>
      <c r="C465" t="s">
        <v>1369</v>
      </c>
      <c r="D465" t="n">
        <v>2864.0</v>
      </c>
      <c r="E465" t="n">
        <v>1048.0</v>
      </c>
      <c r="F465" t="n">
        <v>1469.0</v>
      </c>
      <c r="G465" t="n">
        <v>72.0</v>
      </c>
      <c r="H465" t="n">
        <v>0.06</v>
      </c>
      <c r="I465" t="n">
        <v>57.0</v>
      </c>
      <c r="J465" t="n">
        <v>0.04</v>
      </c>
      <c r="K465" t="n">
        <v>1.37</v>
      </c>
      <c r="L465" t="n">
        <v>1.61</v>
      </c>
      <c r="M465" t="n">
        <v>5.1</v>
      </c>
      <c r="N465" t="n">
        <v>245.0</v>
      </c>
      <c r="O465" t="n">
        <v>2.73</v>
      </c>
      <c r="P465" t="n">
        <v>-0.3</v>
      </c>
      <c r="Q465" t="n">
        <v>1.7</v>
      </c>
      <c r="R465" t="n">
        <v>-1.8</v>
      </c>
    </row>
    <row r="466">
      <c r="A466" t="s" s="462">
        <f>HYPERLINK("https://ct.wwsires.com/bull/14HO14629","SERTOLI")</f>
        <v>1370</v>
      </c>
      <c r="B466" t="s">
        <v>1371</v>
      </c>
      <c r="C466" t="s">
        <v>1372</v>
      </c>
      <c r="D466" t="n">
        <v>3011.0</v>
      </c>
      <c r="E466" t="n">
        <v>816.0</v>
      </c>
      <c r="F466" t="n">
        <v>1498.0</v>
      </c>
      <c r="G466" t="n">
        <v>94.0</v>
      </c>
      <c r="H466" t="n">
        <v>0.14</v>
      </c>
      <c r="I466" t="n">
        <v>61.0</v>
      </c>
      <c r="J466" t="n">
        <v>0.05</v>
      </c>
      <c r="K466" t="n">
        <v>1.33</v>
      </c>
      <c r="L466" t="n">
        <v>1.55</v>
      </c>
      <c r="M466" t="n">
        <v>3.8</v>
      </c>
      <c r="N466" t="n">
        <v>248.0</v>
      </c>
      <c r="O466" t="n">
        <v>2.72</v>
      </c>
      <c r="P466" t="n">
        <v>2.3</v>
      </c>
      <c r="Q466" t="n">
        <v>2.7</v>
      </c>
      <c r="R466" t="n">
        <v>1.4</v>
      </c>
    </row>
    <row r="467">
      <c r="A467" t="s" s="463">
        <f>HYPERLINK("https://ct.wwsires.com/bull/7HO15612","SHERWOOD")</f>
        <v>1373</v>
      </c>
      <c r="B467" t="s">
        <v>1374</v>
      </c>
      <c r="C467" t="s">
        <v>1375</v>
      </c>
      <c r="D467" t="n">
        <v>2831.0</v>
      </c>
      <c r="E467" t="n">
        <v>769.0</v>
      </c>
      <c r="F467" t="n">
        <v>863.0</v>
      </c>
      <c r="G467" t="n">
        <v>72.0</v>
      </c>
      <c r="H467" t="n">
        <v>0.15</v>
      </c>
      <c r="I467" t="n">
        <v>31.0</v>
      </c>
      <c r="J467" t="n">
        <v>0.01</v>
      </c>
      <c r="K467" t="n">
        <v>1.64</v>
      </c>
      <c r="L467" t="n">
        <v>2.0</v>
      </c>
      <c r="M467" t="n">
        <v>5.4</v>
      </c>
      <c r="N467" t="n">
        <v>158.0</v>
      </c>
      <c r="O467" t="n">
        <v>2.65</v>
      </c>
      <c r="P467" t="n">
        <v>2.0</v>
      </c>
      <c r="Q467" t="n">
        <v>1.8</v>
      </c>
      <c r="R467" t="n">
        <v>1.4</v>
      </c>
    </row>
    <row r="468">
      <c r="A468" t="s" s="464">
        <f>HYPERLINK("https://ct.wwsires.com/bull/7HO14010","SHIEK")</f>
        <v>1376</v>
      </c>
      <c r="B468" t="s">
        <v>1377</v>
      </c>
      <c r="C468" t="s">
        <v>1226</v>
      </c>
      <c r="D468" t="n">
        <v>2633.0</v>
      </c>
      <c r="E468" t="n">
        <v>627.0</v>
      </c>
      <c r="F468" t="n">
        <v>1702.0</v>
      </c>
      <c r="G468" t="n">
        <v>75.0</v>
      </c>
      <c r="H468" t="n">
        <v>0.04</v>
      </c>
      <c r="I468" t="n">
        <v>46.0</v>
      </c>
      <c r="J468" t="n">
        <v>-0.03</v>
      </c>
      <c r="K468" t="n">
        <v>0.8</v>
      </c>
      <c r="L468" t="n">
        <v>0.4</v>
      </c>
      <c r="M468" t="n">
        <v>3.6</v>
      </c>
      <c r="N468" t="n">
        <v>215.0</v>
      </c>
      <c r="O468" t="n">
        <v>2.98</v>
      </c>
      <c r="P468" t="n">
        <v>-1.0</v>
      </c>
      <c r="Q468" t="n">
        <v>1.5</v>
      </c>
      <c r="R468" t="n">
        <v>-2.5</v>
      </c>
    </row>
    <row r="469">
      <c r="A469" t="s" s="465">
        <f>HYPERLINK("https://ct.wwsires.com/bull/14HO15334","SHINE")</f>
        <v>1378</v>
      </c>
      <c r="B469" t="s">
        <v>1379</v>
      </c>
      <c r="C469" t="s">
        <v>1380</v>
      </c>
      <c r="D469" t="n">
        <v>2448.0</v>
      </c>
      <c r="E469" t="n">
        <v>400.0</v>
      </c>
      <c r="F469" t="n">
        <v>-784.0</v>
      </c>
      <c r="G469" t="n">
        <v>24.0</v>
      </c>
      <c r="H469" t="n">
        <v>0.22</v>
      </c>
      <c r="I469" t="n">
        <v>-4.0</v>
      </c>
      <c r="J469" t="n">
        <v>0.08</v>
      </c>
      <c r="K469" t="n">
        <v>0.25</v>
      </c>
      <c r="L469" t="n">
        <v>1.57</v>
      </c>
      <c r="M469" t="n">
        <v>7.8</v>
      </c>
      <c r="N469" t="n">
        <v>44.0</v>
      </c>
      <c r="O469" t="n">
        <v>2.59</v>
      </c>
      <c r="P469" t="n">
        <v>2.1</v>
      </c>
      <c r="Q469" t="n">
        <v>2.1</v>
      </c>
      <c r="R469" t="n">
        <v>1.2</v>
      </c>
    </row>
    <row r="470">
      <c r="A470" t="s" s="466">
        <f>HYPERLINK("https://ct.wwsires.com/bull/250HO15305","SHOOTER")</f>
        <v>1381</v>
      </c>
      <c r="B470" t="s">
        <v>1382</v>
      </c>
      <c r="C470" t="s">
        <v>1383</v>
      </c>
      <c r="D470" t="n">
        <v>2678.0</v>
      </c>
      <c r="E470" t="n">
        <v>766.0</v>
      </c>
      <c r="F470" t="n">
        <v>561.0</v>
      </c>
      <c r="G470" t="n">
        <v>43.0</v>
      </c>
      <c r="H470" t="n">
        <v>0.08</v>
      </c>
      <c r="I470" t="n">
        <v>35.0</v>
      </c>
      <c r="J470" t="n">
        <v>0.07</v>
      </c>
      <c r="K470" t="n">
        <v>0.22</v>
      </c>
      <c r="L470" t="n">
        <v>1.1</v>
      </c>
      <c r="M470" t="n">
        <v>6.8</v>
      </c>
      <c r="N470" t="n">
        <v>136.0</v>
      </c>
      <c r="O470" t="n">
        <v>2.58</v>
      </c>
      <c r="P470" t="n">
        <v>2.6</v>
      </c>
      <c r="Q470" t="n">
        <v>1.6</v>
      </c>
      <c r="R470" t="n">
        <v>2.3</v>
      </c>
    </row>
    <row r="471">
      <c r="A471" t="s" s="467">
        <f>HYPERLINK("https://ct.wwsires.com/bull/14HO14744","SIDESWIPE-PP*RC")</f>
        <v>1384</v>
      </c>
      <c r="B471" t="s">
        <v>1385</v>
      </c>
      <c r="C471" t="s">
        <v>1386</v>
      </c>
      <c r="D471" t="n">
        <v>2445.0</v>
      </c>
      <c r="E471" t="n">
        <v>588.0</v>
      </c>
      <c r="F471" t="n">
        <v>615.0</v>
      </c>
      <c r="G471" t="n">
        <v>46.0</v>
      </c>
      <c r="H471" t="n">
        <v>0.09</v>
      </c>
      <c r="I471" t="n">
        <v>39.0</v>
      </c>
      <c r="J471" t="n">
        <v>0.07</v>
      </c>
      <c r="K471" t="n">
        <v>0.73</v>
      </c>
      <c r="L471" t="n">
        <v>0.79</v>
      </c>
      <c r="M471" t="n">
        <v>1.5</v>
      </c>
      <c r="N471" t="n">
        <v>156.0</v>
      </c>
      <c r="O471" t="n">
        <v>2.88</v>
      </c>
      <c r="P471" t="n">
        <v>-1.6</v>
      </c>
      <c r="Q471" t="n">
        <v>1.9</v>
      </c>
      <c r="R471" t="n">
        <v>-1.5</v>
      </c>
    </row>
    <row r="472">
      <c r="A472" t="s" s="468">
        <f>HYPERLINK("https://ct.wwsires.com/bull/14HO15460","SIMBA")</f>
        <v>1387</v>
      </c>
      <c r="B472" t="s">
        <v>1388</v>
      </c>
      <c r="C472" t="s">
        <v>1389</v>
      </c>
      <c r="D472" t="n">
        <v>3043.0</v>
      </c>
      <c r="E472" t="n">
        <v>1059.0</v>
      </c>
      <c r="F472" t="n">
        <v>1023.0</v>
      </c>
      <c r="G472" t="n">
        <v>137.0</v>
      </c>
      <c r="H472" t="n">
        <v>0.37</v>
      </c>
      <c r="I472" t="n">
        <v>61.0</v>
      </c>
      <c r="J472" t="n">
        <v>0.11</v>
      </c>
      <c r="K472" t="n">
        <v>0.66</v>
      </c>
      <c r="L472" t="n">
        <v>0.73</v>
      </c>
      <c r="M472" t="n">
        <v>3.9</v>
      </c>
      <c r="N472" t="n">
        <v>341.0</v>
      </c>
      <c r="O472" t="n">
        <v>2.88</v>
      </c>
      <c r="P472" t="n">
        <v>0.4</v>
      </c>
      <c r="Q472" t="n">
        <v>2.1</v>
      </c>
      <c r="R472" t="n">
        <v>-0.7</v>
      </c>
    </row>
    <row r="473">
      <c r="A473" t="s" s="469">
        <f>HYPERLINK("https://ct.wwsires.com/bull/7HO15371","SKYCHIEF-RED")</f>
        <v>1390</v>
      </c>
      <c r="B473" t="s">
        <v>1391</v>
      </c>
      <c r="C473" t="s">
        <v>1392</v>
      </c>
      <c r="D473" t="n">
        <v>2648.0</v>
      </c>
      <c r="E473" t="n">
        <v>496.0</v>
      </c>
      <c r="F473" t="n">
        <v>1382.0</v>
      </c>
      <c r="G473" t="n">
        <v>45.0</v>
      </c>
      <c r="H473" t="n">
        <v>-0.03</v>
      </c>
      <c r="I473" t="n">
        <v>41.0</v>
      </c>
      <c r="J473" t="n">
        <v>-0.01</v>
      </c>
      <c r="K473" t="n">
        <v>0.84</v>
      </c>
      <c r="L473" t="n">
        <v>1.61</v>
      </c>
      <c r="M473" t="n">
        <v>4.3</v>
      </c>
      <c r="N473" t="n">
        <v>149.0</v>
      </c>
      <c r="O473" t="n">
        <v>2.95</v>
      </c>
      <c r="P473" t="n">
        <v>1.8</v>
      </c>
      <c r="Q473" t="n">
        <v>1.6</v>
      </c>
      <c r="R473" t="n">
        <v>0.8</v>
      </c>
    </row>
    <row r="474">
      <c r="A474" t="s" s="470">
        <f>HYPERLINK("https://ct.wwsires.com/bull/507BS00914","SKYHIGH")</f>
        <v>1393</v>
      </c>
      <c r="B474" t="s">
        <v>1394</v>
      </c>
      <c r="C474" t="s">
        <v>1395</v>
      </c>
      <c r="D474" t="n">
        <v>12.0</v>
      </c>
      <c r="E474" t="n">
        <v>0.0</v>
      </c>
      <c r="F474" t="n">
        <v>442.0</v>
      </c>
      <c r="G474" t="n">
        <v>-10.0</v>
      </c>
      <c r="H474" t="n">
        <v>-0.14</v>
      </c>
      <c r="I474" t="n">
        <v>13.0</v>
      </c>
      <c r="J474" t="n">
        <v>-0.01</v>
      </c>
      <c r="K474" t="n">
        <v>0.3</v>
      </c>
      <c r="L474" t="n">
        <v>0.36</v>
      </c>
      <c r="M474" t="n">
        <v>-0.4</v>
      </c>
      <c r="N474" t="n">
        <v>0.0</v>
      </c>
      <c r="O474" t="n">
        <v>2.65</v>
      </c>
      <c r="P474" t="n">
        <v>0.0</v>
      </c>
      <c r="Q474" t="n">
        <v>2.9</v>
      </c>
      <c r="R474" t="n">
        <v>-1.7</v>
      </c>
    </row>
    <row r="475">
      <c r="A475" t="s" s="471">
        <f>HYPERLINK("https://ct.wwsires.com/bull/7HO15227","SKYMARK-RED")</f>
        <v>1396</v>
      </c>
      <c r="B475" t="s">
        <v>1397</v>
      </c>
      <c r="C475" t="s">
        <v>1398</v>
      </c>
      <c r="D475" t="n">
        <v>2610.0</v>
      </c>
      <c r="E475" t="n">
        <v>930.0</v>
      </c>
      <c r="F475" t="n">
        <v>1296.0</v>
      </c>
      <c r="G475" t="n">
        <v>58.0</v>
      </c>
      <c r="H475" t="n">
        <v>0.03</v>
      </c>
      <c r="I475" t="n">
        <v>48.0</v>
      </c>
      <c r="J475" t="n">
        <v>0.03</v>
      </c>
      <c r="K475" t="n">
        <v>0.7</v>
      </c>
      <c r="L475" t="n">
        <v>1.09</v>
      </c>
      <c r="M475" t="n">
        <v>3.4</v>
      </c>
      <c r="N475" t="n">
        <v>187.0</v>
      </c>
      <c r="O475" t="n">
        <v>2.78</v>
      </c>
      <c r="P475" t="n">
        <v>-1.1</v>
      </c>
      <c r="Q475" t="n">
        <v>1.6</v>
      </c>
      <c r="R475" t="n">
        <v>-1.6</v>
      </c>
    </row>
    <row r="476">
      <c r="A476" t="s" s="472">
        <f>HYPERLINK("https://ct.wwsires.com/bull/14HO15311","SKYMIKE-RED")</f>
        <v>1399</v>
      </c>
      <c r="B476" t="s">
        <v>1400</v>
      </c>
      <c r="C476" t="s">
        <v>1398</v>
      </c>
      <c r="D476" t="n">
        <v>2634.0</v>
      </c>
      <c r="E476" t="n">
        <v>877.0</v>
      </c>
      <c r="F476" t="n">
        <v>1696.0</v>
      </c>
      <c r="G476" t="n">
        <v>79.0</v>
      </c>
      <c r="H476" t="n">
        <v>0.05</v>
      </c>
      <c r="I476" t="n">
        <v>58.0</v>
      </c>
      <c r="J476" t="n">
        <v>0.02</v>
      </c>
      <c r="K476" t="n">
        <v>0.64</v>
      </c>
      <c r="L476" t="n">
        <v>0.39</v>
      </c>
      <c r="M476" t="n">
        <v>2.4</v>
      </c>
      <c r="N476" t="n">
        <v>246.0</v>
      </c>
      <c r="O476" t="n">
        <v>2.72</v>
      </c>
      <c r="P476" t="n">
        <v>-2.8</v>
      </c>
      <c r="Q476" t="n">
        <v>2.0</v>
      </c>
      <c r="R476" t="n">
        <v>-3.4</v>
      </c>
    </row>
    <row r="477">
      <c r="A477" t="s" s="473">
        <f>HYPERLINK("https://ct.wwsires.com/bull/14HO15107","SLINGER")</f>
        <v>1401</v>
      </c>
      <c r="B477" t="s">
        <v>1402</v>
      </c>
      <c r="C477" t="s">
        <v>1403</v>
      </c>
      <c r="D477" t="n">
        <v>2586.0</v>
      </c>
      <c r="E477" t="n">
        <v>890.0</v>
      </c>
      <c r="F477" t="n">
        <v>-619.0</v>
      </c>
      <c r="G477" t="n">
        <v>40.0</v>
      </c>
      <c r="H477" t="n">
        <v>0.26</v>
      </c>
      <c r="I477" t="n">
        <v>3.0</v>
      </c>
      <c r="J477" t="n">
        <v>0.09</v>
      </c>
      <c r="K477" t="n">
        <v>0.08</v>
      </c>
      <c r="L477" t="n">
        <v>1.2</v>
      </c>
      <c r="M477" t="n">
        <v>6.9</v>
      </c>
      <c r="N477" t="n">
        <v>77.0</v>
      </c>
      <c r="O477" t="n">
        <v>2.59</v>
      </c>
      <c r="P477" t="n">
        <v>2.8</v>
      </c>
      <c r="Q477" t="n">
        <v>2.0</v>
      </c>
      <c r="R477" t="n">
        <v>1.7</v>
      </c>
    </row>
    <row r="478">
      <c r="A478" t="s" s="474">
        <f>HYPERLINK("https://ct.wwsires.com/bull/7HO15712","SLUGGO")</f>
        <v>1404</v>
      </c>
      <c r="B478" t="s">
        <v>1405</v>
      </c>
      <c r="C478" t="s">
        <v>1406</v>
      </c>
      <c r="D478" t="n">
        <v>2830.0</v>
      </c>
      <c r="E478" t="n">
        <v>684.0</v>
      </c>
      <c r="F478" t="n">
        <v>1897.0</v>
      </c>
      <c r="G478" t="n">
        <v>100.0</v>
      </c>
      <c r="H478" t="n">
        <v>0.1</v>
      </c>
      <c r="I478" t="n">
        <v>73.0</v>
      </c>
      <c r="J478" t="n">
        <v>0.05</v>
      </c>
      <c r="K478" t="n">
        <v>1.89</v>
      </c>
      <c r="L478" t="n">
        <v>1.33</v>
      </c>
      <c r="M478" t="n">
        <v>0.5</v>
      </c>
      <c r="N478" t="n">
        <v>279.0</v>
      </c>
      <c r="O478" t="n">
        <v>3.42</v>
      </c>
      <c r="P478" t="n">
        <v>0.6</v>
      </c>
      <c r="Q478" t="n">
        <v>2.0</v>
      </c>
      <c r="R478" t="n">
        <v>-0.9</v>
      </c>
    </row>
    <row r="479">
      <c r="A479" t="s" s="475">
        <f>HYPERLINK("https://ct.wwsires.com/bull/7BS00911","SNAPBACK P")</f>
        <v>1407</v>
      </c>
      <c r="B479" t="s">
        <v>1408</v>
      </c>
      <c r="C479" t="s">
        <v>1409</v>
      </c>
      <c r="D479" t="n">
        <v>104.0</v>
      </c>
      <c r="E479" t="n">
        <v>0.0</v>
      </c>
      <c r="F479" t="n">
        <v>517.0</v>
      </c>
      <c r="G479" t="n">
        <v>28.0</v>
      </c>
      <c r="H479" t="n">
        <v>0.03</v>
      </c>
      <c r="I479" t="n">
        <v>39.0</v>
      </c>
      <c r="J479" t="n">
        <v>0.11</v>
      </c>
      <c r="K479" t="n">
        <v>-0.2</v>
      </c>
      <c r="L479" t="n">
        <v>-0.36</v>
      </c>
      <c r="M479" t="n">
        <v>1.0</v>
      </c>
      <c r="N479" t="n">
        <v>0.0</v>
      </c>
      <c r="O479" t="n">
        <v>2.99</v>
      </c>
      <c r="P479" t="n">
        <v>0.0</v>
      </c>
      <c r="Q479" t="n">
        <v>2.3</v>
      </c>
      <c r="R479" t="n">
        <v>-0.1</v>
      </c>
    </row>
    <row r="480">
      <c r="A480" t="s" s="476">
        <f>HYPERLINK("https://ct.wwsires.com/bull/250HO15547","SONNY")</f>
        <v>1410</v>
      </c>
      <c r="B480" t="s">
        <v>1411</v>
      </c>
      <c r="C480" t="s">
        <v>1412</v>
      </c>
      <c r="D480" t="n">
        <v>2805.0</v>
      </c>
      <c r="E480" t="n">
        <v>652.0</v>
      </c>
      <c r="F480" t="n">
        <v>780.0</v>
      </c>
      <c r="G480" t="n">
        <v>84.0</v>
      </c>
      <c r="H480" t="n">
        <v>0.21</v>
      </c>
      <c r="I480" t="n">
        <v>48.0</v>
      </c>
      <c r="J480" t="n">
        <v>0.09</v>
      </c>
      <c r="K480" t="n">
        <v>1.24</v>
      </c>
      <c r="L480" t="n">
        <v>1.92</v>
      </c>
      <c r="M480" t="n">
        <v>1.7</v>
      </c>
      <c r="N480" t="n">
        <v>209.0</v>
      </c>
      <c r="O480" t="n">
        <v>3.1</v>
      </c>
      <c r="P480" t="n">
        <v>2.6</v>
      </c>
      <c r="Q480" t="n">
        <v>1.6</v>
      </c>
      <c r="R480" t="n">
        <v>1.3</v>
      </c>
    </row>
    <row r="481">
      <c r="A481" t="s" s="477">
        <f>HYPERLINK("https://ct.wwsires.com/bull/14HO14169","SOPRANO")</f>
        <v>1413</v>
      </c>
      <c r="B481" t="s">
        <v>1414</v>
      </c>
      <c r="C481" t="s">
        <v>1415</v>
      </c>
      <c r="D481" t="n">
        <v>2653.0</v>
      </c>
      <c r="E481" t="n">
        <v>639.0</v>
      </c>
      <c r="F481" t="n">
        <v>1457.0</v>
      </c>
      <c r="G481" t="n">
        <v>88.0</v>
      </c>
      <c r="H481" t="n">
        <v>0.12</v>
      </c>
      <c r="I481" t="n">
        <v>52.0</v>
      </c>
      <c r="J481" t="n">
        <v>0.02</v>
      </c>
      <c r="K481" t="n">
        <v>0.79</v>
      </c>
      <c r="L481" t="n">
        <v>0.95</v>
      </c>
      <c r="M481" t="n">
        <v>1.4</v>
      </c>
      <c r="N481" t="n">
        <v>265.0</v>
      </c>
      <c r="O481" t="n">
        <v>3.04</v>
      </c>
      <c r="P481" t="n">
        <v>-1.8</v>
      </c>
      <c r="Q481" t="n">
        <v>1.5</v>
      </c>
      <c r="R481" t="n">
        <v>-2.5</v>
      </c>
    </row>
    <row r="482">
      <c r="A482" t="s" s="478">
        <f>HYPERLINK("https://ct.wwsires.com/bull/14HO15118","SPARTA")</f>
        <v>1416</v>
      </c>
      <c r="B482" t="s">
        <v>1417</v>
      </c>
      <c r="C482" t="s">
        <v>1418</v>
      </c>
      <c r="D482" t="n">
        <v>2612.0</v>
      </c>
      <c r="E482" t="n">
        <v>601.0</v>
      </c>
      <c r="F482" t="n">
        <v>1051.0</v>
      </c>
      <c r="G482" t="n">
        <v>36.0</v>
      </c>
      <c r="H482" t="n">
        <v>-0.02</v>
      </c>
      <c r="I482" t="n">
        <v>59.0</v>
      </c>
      <c r="J482" t="n">
        <v>0.1</v>
      </c>
      <c r="K482" t="n">
        <v>0.27</v>
      </c>
      <c r="L482" t="n">
        <v>0.62</v>
      </c>
      <c r="M482" t="n">
        <v>4.3</v>
      </c>
      <c r="N482" t="n">
        <v>155.0</v>
      </c>
      <c r="O482" t="n">
        <v>2.67</v>
      </c>
      <c r="P482" t="n">
        <v>1.0</v>
      </c>
      <c r="Q482" t="n">
        <v>2.7</v>
      </c>
      <c r="R482" t="n">
        <v>-0.5</v>
      </c>
    </row>
    <row r="483">
      <c r="A483" t="s" s="479">
        <f>HYPERLINK("https://ct.wwsires.com/bull/7HO14674","SPARTACUS")</f>
        <v>1419</v>
      </c>
      <c r="B483" t="s">
        <v>1420</v>
      </c>
      <c r="C483" t="s">
        <v>1421</v>
      </c>
      <c r="D483" t="n">
        <v>2616.0</v>
      </c>
      <c r="E483" t="n">
        <v>480.0</v>
      </c>
      <c r="F483" t="n">
        <v>1157.0</v>
      </c>
      <c r="G483" t="n">
        <v>65.0</v>
      </c>
      <c r="H483" t="n">
        <v>0.08</v>
      </c>
      <c r="I483" t="n">
        <v>49.0</v>
      </c>
      <c r="J483" t="n">
        <v>0.05</v>
      </c>
      <c r="K483" t="n">
        <v>1.76</v>
      </c>
      <c r="L483" t="n">
        <v>1.77</v>
      </c>
      <c r="M483" t="n">
        <v>-0.3</v>
      </c>
      <c r="N483" t="n">
        <v>200.0</v>
      </c>
      <c r="O483" t="n">
        <v>3.64</v>
      </c>
      <c r="P483" t="n">
        <v>2.3</v>
      </c>
      <c r="Q483" t="n">
        <v>1.5</v>
      </c>
      <c r="R483" t="n">
        <v>0.2</v>
      </c>
    </row>
    <row r="484">
      <c r="A484" t="s" s="480">
        <f>HYPERLINK("https://ct.wwsires.com/bull/9BS00918","SPEED")</f>
        <v>1422</v>
      </c>
      <c r="B484" t="s">
        <v>1423</v>
      </c>
      <c r="C484" t="s">
        <v>1424</v>
      </c>
      <c r="D484" t="n">
        <v>56.0</v>
      </c>
      <c r="E484" t="n">
        <v>0.0</v>
      </c>
      <c r="F484" t="n">
        <v>220.0</v>
      </c>
      <c r="G484" t="n">
        <v>-1.0</v>
      </c>
      <c r="H484" t="n">
        <v>-0.05</v>
      </c>
      <c r="I484" t="n">
        <v>14.0</v>
      </c>
      <c r="J484" t="n">
        <v>0.03</v>
      </c>
      <c r="K484" t="n">
        <v>0.4</v>
      </c>
      <c r="L484" t="n">
        <v>0.43</v>
      </c>
      <c r="M484" t="n">
        <v>2.3</v>
      </c>
      <c r="N484" t="n">
        <v>0.0</v>
      </c>
      <c r="O484" t="n">
        <v>2.94</v>
      </c>
      <c r="P484" t="n">
        <v>0.0</v>
      </c>
      <c r="Q484" t="n">
        <v>2.1</v>
      </c>
      <c r="R484" t="n">
        <v>0.4</v>
      </c>
    </row>
    <row r="485">
      <c r="A485" t="s" s="481">
        <f>HYPERLINK("https://ct.wwsires.com/bull/14JE01847","SPICY")</f>
        <v>1425</v>
      </c>
      <c r="B485" t="s">
        <v>1426</v>
      </c>
      <c r="C485" t="s">
        <v>1427</v>
      </c>
      <c r="D485" t="n">
        <v>90.0</v>
      </c>
      <c r="E485" t="n">
        <v>604.0</v>
      </c>
      <c r="F485" t="n">
        <v>59.0</v>
      </c>
      <c r="G485" t="n">
        <v>2.0</v>
      </c>
      <c r="H485" t="n">
        <v>0.0</v>
      </c>
      <c r="I485" t="n">
        <v>22.0</v>
      </c>
      <c r="J485" t="n">
        <v>0.1</v>
      </c>
      <c r="K485" t="n">
        <v>1.4</v>
      </c>
      <c r="L485" t="n">
        <v>17.0</v>
      </c>
      <c r="M485" t="n">
        <v>4.8</v>
      </c>
      <c r="N485" t="n">
        <v>0.0</v>
      </c>
      <c r="O485" t="n">
        <v>2.88</v>
      </c>
      <c r="P485" t="n">
        <v>0.0</v>
      </c>
      <c r="Q485" t="n">
        <v>0.0</v>
      </c>
      <c r="R485" t="n">
        <v>-0.3</v>
      </c>
    </row>
    <row r="486">
      <c r="A486" t="s" s="482">
        <f>HYPERLINK("https://ct.wwsires.com/bull/7HO15059","SPOT LITE")</f>
        <v>1428</v>
      </c>
      <c r="B486" t="s">
        <v>1429</v>
      </c>
      <c r="C486" t="s">
        <v>1430</v>
      </c>
      <c r="D486" t="n">
        <v>2960.0</v>
      </c>
      <c r="E486" t="n">
        <v>954.0</v>
      </c>
      <c r="F486" t="n">
        <v>827.0</v>
      </c>
      <c r="G486" t="n">
        <v>82.0</v>
      </c>
      <c r="H486" t="n">
        <v>0.19</v>
      </c>
      <c r="I486" t="n">
        <v>59.0</v>
      </c>
      <c r="J486" t="n">
        <v>0.12</v>
      </c>
      <c r="K486" t="n">
        <v>0.36</v>
      </c>
      <c r="L486" t="n">
        <v>1.99</v>
      </c>
      <c r="M486" t="n">
        <v>7.3</v>
      </c>
      <c r="N486" t="n">
        <v>245.0</v>
      </c>
      <c r="O486" t="n">
        <v>2.6</v>
      </c>
      <c r="P486" t="n">
        <v>1.5</v>
      </c>
      <c r="Q486" t="n">
        <v>2.4</v>
      </c>
      <c r="R486" t="n">
        <v>0.1</v>
      </c>
    </row>
    <row r="487">
      <c r="A487" t="s" s="483">
        <f>HYPERLINK("https://ct.wwsires.com/bull/7HO15546","SPRINT")</f>
        <v>1431</v>
      </c>
      <c r="B487" t="s">
        <v>1432</v>
      </c>
      <c r="C487" t="s">
        <v>1433</v>
      </c>
      <c r="D487" t="n">
        <v>2708.0</v>
      </c>
      <c r="E487" t="n">
        <v>701.0</v>
      </c>
      <c r="F487" t="n">
        <v>207.0</v>
      </c>
      <c r="G487" t="n">
        <v>74.0</v>
      </c>
      <c r="H487" t="n">
        <v>0.26</v>
      </c>
      <c r="I487" t="n">
        <v>34.0</v>
      </c>
      <c r="J487" t="n">
        <v>0.11</v>
      </c>
      <c r="K487" t="n">
        <v>1.19</v>
      </c>
      <c r="L487" t="n">
        <v>1.6</v>
      </c>
      <c r="M487" t="n">
        <v>2.8</v>
      </c>
      <c r="N487" t="n">
        <v>190.0</v>
      </c>
      <c r="O487" t="n">
        <v>3.12</v>
      </c>
      <c r="P487" t="n">
        <v>1.3</v>
      </c>
      <c r="Q487" t="n">
        <v>2.2</v>
      </c>
      <c r="R487" t="n">
        <v>0.3</v>
      </c>
    </row>
    <row r="488">
      <c r="A488" t="s" s="484">
        <f>HYPERLINK("https://ct.wwsires.com/bull/7HO15659","STAMKOS")</f>
        <v>1434</v>
      </c>
      <c r="B488" t="s">
        <v>1435</v>
      </c>
      <c r="C488" t="s">
        <v>1436</v>
      </c>
      <c r="D488" t="n">
        <v>2815.0</v>
      </c>
      <c r="E488" t="n">
        <v>759.0</v>
      </c>
      <c r="F488" t="n">
        <v>1422.0</v>
      </c>
      <c r="G488" t="n">
        <v>60.0</v>
      </c>
      <c r="H488" t="n">
        <v>0.02</v>
      </c>
      <c r="I488" t="n">
        <v>46.0</v>
      </c>
      <c r="J488" t="n">
        <v>0.0</v>
      </c>
      <c r="K488" t="n">
        <v>1.35</v>
      </c>
      <c r="L488" t="n">
        <v>1.38</v>
      </c>
      <c r="M488" t="n">
        <v>5.8</v>
      </c>
      <c r="N488" t="n">
        <v>171.0</v>
      </c>
      <c r="O488" t="n">
        <v>2.78</v>
      </c>
      <c r="P488" t="n">
        <v>2.4</v>
      </c>
      <c r="Q488" t="n">
        <v>1.8</v>
      </c>
      <c r="R488" t="n">
        <v>1.6</v>
      </c>
    </row>
    <row r="489">
      <c r="A489" t="s" s="485">
        <f>HYPERLINK("https://ct.wwsires.com/bull/7HO14951","STANNIS")</f>
        <v>1437</v>
      </c>
      <c r="B489" t="s">
        <v>1438</v>
      </c>
      <c r="C489" t="s">
        <v>1439</v>
      </c>
      <c r="D489" t="n">
        <v>2682.0</v>
      </c>
      <c r="E489" t="n">
        <v>878.0</v>
      </c>
      <c r="F489" t="n">
        <v>652.0</v>
      </c>
      <c r="G489" t="n">
        <v>43.0</v>
      </c>
      <c r="H489" t="n">
        <v>0.07</v>
      </c>
      <c r="I489" t="n">
        <v>47.0</v>
      </c>
      <c r="J489" t="n">
        <v>0.1</v>
      </c>
      <c r="K489" t="n">
        <v>0.78</v>
      </c>
      <c r="L489" t="n">
        <v>1.48</v>
      </c>
      <c r="M489" t="n">
        <v>5.2</v>
      </c>
      <c r="N489" t="n">
        <v>166.0</v>
      </c>
      <c r="O489" t="n">
        <v>2.81</v>
      </c>
      <c r="P489" t="n">
        <v>0.8</v>
      </c>
      <c r="Q489" t="n">
        <v>1.9</v>
      </c>
      <c r="R489" t="n">
        <v>-1.0</v>
      </c>
    </row>
    <row r="490">
      <c r="A490" t="s" s="486">
        <f>HYPERLINK("https://ct.wwsires.com/bull/7JE01726","STARLORD")</f>
        <v>1440</v>
      </c>
      <c r="B490" t="s">
        <v>1441</v>
      </c>
      <c r="C490" t="s">
        <v>1442</v>
      </c>
      <c r="D490" t="n">
        <v>134.0</v>
      </c>
      <c r="E490" t="n">
        <v>683.0</v>
      </c>
      <c r="F490" t="n">
        <v>299.0</v>
      </c>
      <c r="G490" t="n">
        <v>39.0</v>
      </c>
      <c r="H490" t="n">
        <v>0.12</v>
      </c>
      <c r="I490" t="n">
        <v>10.0</v>
      </c>
      <c r="J490" t="n">
        <v>-0.01</v>
      </c>
      <c r="K490" t="n">
        <v>1.2</v>
      </c>
      <c r="L490" t="n">
        <v>19.8</v>
      </c>
      <c r="M490" t="n">
        <v>7.2</v>
      </c>
      <c r="N490" t="n">
        <v>0.0</v>
      </c>
      <c r="O490" t="n">
        <v>2.9</v>
      </c>
      <c r="P490" t="n">
        <v>0.0</v>
      </c>
      <c r="Q490" t="n">
        <v>0.0</v>
      </c>
      <c r="R490" t="n">
        <v>1.0</v>
      </c>
    </row>
    <row r="491">
      <c r="A491" t="s" s="487">
        <f>HYPERLINK("https://ct.wwsires.com/bull/7JE01880","STEARNS")</f>
        <v>1443</v>
      </c>
      <c r="B491" t="s">
        <v>1444</v>
      </c>
      <c r="C491" t="s">
        <v>1445</v>
      </c>
      <c r="D491" t="n">
        <v>116.0</v>
      </c>
      <c r="E491" t="n">
        <v>619.0</v>
      </c>
      <c r="F491" t="n">
        <v>958.0</v>
      </c>
      <c r="G491" t="n">
        <v>31.0</v>
      </c>
      <c r="H491" t="n">
        <v>-0.08</v>
      </c>
      <c r="I491" t="n">
        <v>35.0</v>
      </c>
      <c r="J491" t="n">
        <v>0.0</v>
      </c>
      <c r="K491" t="n">
        <v>1.3</v>
      </c>
      <c r="L491" t="n">
        <v>15.8</v>
      </c>
      <c r="M491" t="n">
        <v>2.4</v>
      </c>
      <c r="N491" t="n">
        <v>0.0</v>
      </c>
      <c r="O491" t="n">
        <v>2.93</v>
      </c>
      <c r="P491" t="n">
        <v>0.0</v>
      </c>
      <c r="Q491" t="n">
        <v>0.0</v>
      </c>
      <c r="R491" t="n">
        <v>0.2</v>
      </c>
    </row>
    <row r="492">
      <c r="A492" t="s" s="488">
        <f>HYPERLINK("https://ct.wwsires.com/bull/7HO15079","STELLAR")</f>
        <v>1446</v>
      </c>
      <c r="B492" t="s">
        <v>1447</v>
      </c>
      <c r="C492" t="s">
        <v>1448</v>
      </c>
      <c r="D492" t="n">
        <v>2840.0</v>
      </c>
      <c r="E492" t="n">
        <v>979.0</v>
      </c>
      <c r="F492" t="n">
        <v>661.0</v>
      </c>
      <c r="G492" t="n">
        <v>89.0</v>
      </c>
      <c r="H492" t="n">
        <v>0.24</v>
      </c>
      <c r="I492" t="n">
        <v>51.0</v>
      </c>
      <c r="J492" t="n">
        <v>0.11</v>
      </c>
      <c r="K492" t="n">
        <v>0.28</v>
      </c>
      <c r="L492" t="n">
        <v>0.82</v>
      </c>
      <c r="M492" t="n">
        <v>5.8</v>
      </c>
      <c r="N492" t="n">
        <v>243.0</v>
      </c>
      <c r="O492" t="n">
        <v>2.6</v>
      </c>
      <c r="P492" t="n">
        <v>0.9</v>
      </c>
      <c r="Q492" t="n">
        <v>2.3</v>
      </c>
      <c r="R492" t="n">
        <v>-0.2</v>
      </c>
    </row>
    <row r="493">
      <c r="A493" t="s" s="489">
        <f>HYPERLINK("https://ct.wwsires.com/bull/250HO15388","STOCKTON")</f>
        <v>1449</v>
      </c>
      <c r="B493" t="s">
        <v>1450</v>
      </c>
      <c r="C493" t="s">
        <v>1451</v>
      </c>
      <c r="D493" t="n">
        <v>2831.0</v>
      </c>
      <c r="E493" t="n">
        <v>673.0</v>
      </c>
      <c r="F493" t="n">
        <v>2113.0</v>
      </c>
      <c r="G493" t="n">
        <v>65.0</v>
      </c>
      <c r="H493" t="n">
        <v>-0.06</v>
      </c>
      <c r="I493" t="n">
        <v>69.0</v>
      </c>
      <c r="J493" t="n">
        <v>0.01</v>
      </c>
      <c r="K493" t="n">
        <v>1.86</v>
      </c>
      <c r="L493" t="n">
        <v>1.6</v>
      </c>
      <c r="M493" t="n">
        <v>3.0</v>
      </c>
      <c r="N493" t="n">
        <v>232.0</v>
      </c>
      <c r="O493" t="n">
        <v>3.19</v>
      </c>
      <c r="P493" t="n">
        <v>1.4</v>
      </c>
      <c r="Q493" t="n">
        <v>1.8</v>
      </c>
      <c r="R493" t="n">
        <v>-0.1</v>
      </c>
    </row>
    <row r="494">
      <c r="A494" t="s" s="490">
        <f>HYPERLINK("https://ct.wwsires.com/bull/7HO15493","STOMPER-P")</f>
        <v>1452</v>
      </c>
      <c r="B494" t="s">
        <v>1453</v>
      </c>
      <c r="C494" t="s">
        <v>1454</v>
      </c>
      <c r="D494" t="n">
        <v>2721.0</v>
      </c>
      <c r="E494" t="n">
        <v>985.0</v>
      </c>
      <c r="F494" t="n">
        <v>988.0</v>
      </c>
      <c r="G494" t="n">
        <v>81.0</v>
      </c>
      <c r="H494" t="n">
        <v>0.16</v>
      </c>
      <c r="I494" t="n">
        <v>48.0</v>
      </c>
      <c r="J494" t="n">
        <v>0.06</v>
      </c>
      <c r="K494" t="n">
        <v>0.62</v>
      </c>
      <c r="L494" t="n">
        <v>1.1</v>
      </c>
      <c r="M494" t="n">
        <v>3.4</v>
      </c>
      <c r="N494" t="n">
        <v>211.0</v>
      </c>
      <c r="O494" t="n">
        <v>2.82</v>
      </c>
      <c r="P494" t="n">
        <v>-1.2</v>
      </c>
      <c r="Q494" t="n">
        <v>2.3</v>
      </c>
      <c r="R494" t="n">
        <v>-1.4</v>
      </c>
    </row>
    <row r="495">
      <c r="A495" t="s" s="491">
        <f>HYPERLINK("https://ct.wwsires.com/bull/7HO15392","SUGARDADDY")</f>
        <v>1455</v>
      </c>
      <c r="B495" t="s">
        <v>1456</v>
      </c>
      <c r="C495" t="s">
        <v>1457</v>
      </c>
      <c r="D495" t="n">
        <v>2866.0</v>
      </c>
      <c r="E495" t="n">
        <v>580.0</v>
      </c>
      <c r="F495" t="n">
        <v>1500.0</v>
      </c>
      <c r="G495" t="n">
        <v>85.0</v>
      </c>
      <c r="H495" t="n">
        <v>0.1</v>
      </c>
      <c r="I495" t="n">
        <v>61.0</v>
      </c>
      <c r="J495" t="n">
        <v>0.05</v>
      </c>
      <c r="K495" t="n">
        <v>0.69</v>
      </c>
      <c r="L495" t="n">
        <v>1.73</v>
      </c>
      <c r="M495" t="n">
        <v>5.0</v>
      </c>
      <c r="N495" t="n">
        <v>253.0</v>
      </c>
      <c r="O495" t="n">
        <v>2.87</v>
      </c>
      <c r="P495" t="n">
        <v>0.4</v>
      </c>
      <c r="Q495" t="n">
        <v>1.5</v>
      </c>
      <c r="R495" t="n">
        <v>-0.6</v>
      </c>
    </row>
    <row r="496">
      <c r="A496" t="s" s="492">
        <f>HYPERLINK("https://ct.wwsires.com/bull/14HO15391","SUGARSHACK")</f>
        <v>1458</v>
      </c>
      <c r="B496" t="s">
        <v>1459</v>
      </c>
      <c r="C496" t="s">
        <v>1457</v>
      </c>
      <c r="D496" t="n">
        <v>2759.0</v>
      </c>
      <c r="E496" t="n">
        <v>626.0</v>
      </c>
      <c r="F496" t="n">
        <v>875.0</v>
      </c>
      <c r="G496" t="n">
        <v>66.0</v>
      </c>
      <c r="H496" t="n">
        <v>0.12</v>
      </c>
      <c r="I496" t="n">
        <v>50.0</v>
      </c>
      <c r="J496" t="n">
        <v>0.08</v>
      </c>
      <c r="K496" t="n">
        <v>0.48</v>
      </c>
      <c r="L496" t="n">
        <v>1.36</v>
      </c>
      <c r="M496" t="n">
        <v>6.0</v>
      </c>
      <c r="N496" t="n">
        <v>205.0</v>
      </c>
      <c r="O496" t="n">
        <v>2.79</v>
      </c>
      <c r="P496" t="n">
        <v>1.0</v>
      </c>
      <c r="Q496" t="n">
        <v>1.7</v>
      </c>
      <c r="R496" t="n">
        <v>0.0</v>
      </c>
    </row>
    <row r="497">
      <c r="A497" t="s" s="493">
        <f>HYPERLINK("https://ct.wwsires.com/bull/9BS00915","SULTAN")</f>
        <v>1460</v>
      </c>
      <c r="B497" t="s">
        <v>1461</v>
      </c>
      <c r="C497" t="s">
        <v>1462</v>
      </c>
      <c r="D497" t="n">
        <v>55.0</v>
      </c>
      <c r="E497" t="n">
        <v>0.0</v>
      </c>
      <c r="F497" t="n">
        <v>934.0</v>
      </c>
      <c r="G497" t="n">
        <v>8.0</v>
      </c>
      <c r="H497" t="n">
        <v>-0.15</v>
      </c>
      <c r="I497" t="n">
        <v>37.0</v>
      </c>
      <c r="J497" t="n">
        <v>0.02</v>
      </c>
      <c r="K497" t="n">
        <v>1.0</v>
      </c>
      <c r="L497" t="n">
        <v>0.53</v>
      </c>
      <c r="M497" t="n">
        <v>-0.3</v>
      </c>
      <c r="N497" t="n">
        <v>0.0</v>
      </c>
      <c r="O497" t="n">
        <v>3.11</v>
      </c>
      <c r="P497" t="n">
        <v>0.0</v>
      </c>
      <c r="Q497" t="n">
        <v>2.6</v>
      </c>
      <c r="R497" t="n">
        <v>-2.4</v>
      </c>
    </row>
    <row r="498">
      <c r="A498" t="s" s="494">
        <f>HYPERLINK("https://ct.wwsires.com/bull/7HO15624","SUPERB")</f>
        <v>1463</v>
      </c>
      <c r="B498" t="s">
        <v>1464</v>
      </c>
      <c r="C498" t="s">
        <v>1465</v>
      </c>
      <c r="D498" t="n">
        <v>3048.0</v>
      </c>
      <c r="E498" t="n">
        <v>994.0</v>
      </c>
      <c r="F498" t="n">
        <v>1284.0</v>
      </c>
      <c r="G498" t="n">
        <v>103.0</v>
      </c>
      <c r="H498" t="n">
        <v>0.2</v>
      </c>
      <c r="I498" t="n">
        <v>60.0</v>
      </c>
      <c r="J498" t="n">
        <v>0.07</v>
      </c>
      <c r="K498" t="n">
        <v>1.34</v>
      </c>
      <c r="L498" t="n">
        <v>1.93</v>
      </c>
      <c r="M498" t="n">
        <v>4.9</v>
      </c>
      <c r="N498" t="n">
        <v>260.0</v>
      </c>
      <c r="O498" t="n">
        <v>2.62</v>
      </c>
      <c r="P498" t="n">
        <v>1.1</v>
      </c>
      <c r="Q498" t="n">
        <v>2.1</v>
      </c>
      <c r="R498" t="n">
        <v>0.2</v>
      </c>
    </row>
    <row r="499">
      <c r="A499" t="s" s="495">
        <f>HYPERLINK("https://ct.wwsires.com/bull/7HO15337","SUPERCHARGE")</f>
        <v>1466</v>
      </c>
      <c r="B499" t="s">
        <v>1467</v>
      </c>
      <c r="C499" t="s">
        <v>1468</v>
      </c>
      <c r="D499" t="n">
        <v>2568.0</v>
      </c>
      <c r="E499" t="n">
        <v>714.0</v>
      </c>
      <c r="F499" t="n">
        <v>1201.0</v>
      </c>
      <c r="G499" t="n">
        <v>51.0</v>
      </c>
      <c r="H499" t="n">
        <v>0.02</v>
      </c>
      <c r="I499" t="n">
        <v>36.0</v>
      </c>
      <c r="J499" t="n">
        <v>-0.01</v>
      </c>
      <c r="K499" t="n">
        <v>-0.54</v>
      </c>
      <c r="L499" t="n">
        <v>1.74</v>
      </c>
      <c r="M499" t="n">
        <v>5.4</v>
      </c>
      <c r="N499" t="n">
        <v>221.0</v>
      </c>
      <c r="O499" t="n">
        <v>2.66</v>
      </c>
      <c r="P499" t="n">
        <v>-0.4</v>
      </c>
      <c r="Q499" t="n">
        <v>2.0</v>
      </c>
      <c r="R499" t="n">
        <v>-2.1</v>
      </c>
    </row>
    <row r="500">
      <c r="A500" t="s" s="496">
        <f>HYPERLINK("https://ct.wwsires.com/bull/7HO11351","SUPERSIRE")</f>
        <v>1469</v>
      </c>
      <c r="B500" t="s">
        <v>1470</v>
      </c>
      <c r="C500" t="s">
        <v>1471</v>
      </c>
      <c r="D500" t="n">
        <v>2318.0</v>
      </c>
      <c r="E500" t="n">
        <v>424.0</v>
      </c>
      <c r="F500" t="n">
        <v>1032.0</v>
      </c>
      <c r="G500" t="n">
        <v>58.0</v>
      </c>
      <c r="H500" t="n">
        <v>0.07</v>
      </c>
      <c r="I500" t="n">
        <v>33.0</v>
      </c>
      <c r="J500" t="n">
        <v>0.0</v>
      </c>
      <c r="K500" t="n">
        <v>-0.17</v>
      </c>
      <c r="L500" t="n">
        <v>-0.18</v>
      </c>
      <c r="M500" t="n">
        <v>1.7</v>
      </c>
      <c r="N500" t="n">
        <v>144.0</v>
      </c>
      <c r="O500" t="n">
        <v>2.95</v>
      </c>
      <c r="P500" t="n">
        <v>-2.0</v>
      </c>
      <c r="Q500" t="n">
        <v>2.2</v>
      </c>
      <c r="R500" t="n">
        <v>-2.9</v>
      </c>
    </row>
    <row r="501">
      <c r="A501" t="s" s="497">
        <f>HYPERLINK("https://ct.wwsires.com/bull/7HO15569","SUPREME")</f>
        <v>1472</v>
      </c>
      <c r="B501" t="s">
        <v>1473</v>
      </c>
      <c r="C501" t="s">
        <v>1474</v>
      </c>
      <c r="D501" t="n">
        <v>2829.0</v>
      </c>
      <c r="E501" t="n">
        <v>985.0</v>
      </c>
      <c r="F501" t="n">
        <v>1246.0</v>
      </c>
      <c r="G501" t="n">
        <v>78.0</v>
      </c>
      <c r="H501" t="n">
        <v>0.11</v>
      </c>
      <c r="I501" t="n">
        <v>44.0</v>
      </c>
      <c r="J501" t="n">
        <v>0.02</v>
      </c>
      <c r="K501" t="n">
        <v>1.1</v>
      </c>
      <c r="L501" t="n">
        <v>2.02</v>
      </c>
      <c r="M501" t="n">
        <v>6.2</v>
      </c>
      <c r="N501" t="n">
        <v>231.0</v>
      </c>
      <c r="O501" t="n">
        <v>2.7</v>
      </c>
      <c r="P501" t="n">
        <v>-0.4</v>
      </c>
      <c r="Q501" t="n">
        <v>2.2</v>
      </c>
      <c r="R501" t="n">
        <v>-2.0</v>
      </c>
    </row>
    <row r="502">
      <c r="A502" t="s" s="498">
        <f>HYPERLINK("https://ct.wwsires.com/bull/7HO15053","SURE FIRE")</f>
        <v>1475</v>
      </c>
      <c r="B502" t="s">
        <v>1476</v>
      </c>
      <c r="C502" t="s">
        <v>561</v>
      </c>
      <c r="D502" t="n">
        <v>2692.0</v>
      </c>
      <c r="E502" t="n">
        <v>831.0</v>
      </c>
      <c r="F502" t="n">
        <v>568.0</v>
      </c>
      <c r="G502" t="n">
        <v>92.0</v>
      </c>
      <c r="H502" t="n">
        <v>0.27</v>
      </c>
      <c r="I502" t="n">
        <v>26.0</v>
      </c>
      <c r="J502" t="n">
        <v>0.03</v>
      </c>
      <c r="K502" t="n">
        <v>0.15</v>
      </c>
      <c r="L502" t="n">
        <v>0.59</v>
      </c>
      <c r="M502" t="n">
        <v>5.4</v>
      </c>
      <c r="N502" t="n">
        <v>212.0</v>
      </c>
      <c r="O502" t="n">
        <v>2.65</v>
      </c>
      <c r="P502" t="n">
        <v>-0.1</v>
      </c>
      <c r="Q502" t="n">
        <v>2.0</v>
      </c>
      <c r="R502" t="n">
        <v>-1.2</v>
      </c>
    </row>
    <row r="503">
      <c r="A503" t="s" s="499">
        <f>HYPERLINK("https://ct.wwsires.com/bull/7HO15542","SVEDKA")</f>
        <v>1477</v>
      </c>
      <c r="B503" t="s">
        <v>1478</v>
      </c>
      <c r="C503" t="s">
        <v>1479</v>
      </c>
      <c r="D503" t="n">
        <v>2821.0</v>
      </c>
      <c r="E503" t="n">
        <v>1033.0</v>
      </c>
      <c r="F503" t="n">
        <v>1270.0</v>
      </c>
      <c r="G503" t="n">
        <v>74.0</v>
      </c>
      <c r="H503" t="n">
        <v>0.09</v>
      </c>
      <c r="I503" t="n">
        <v>61.0</v>
      </c>
      <c r="J503" t="n">
        <v>0.08</v>
      </c>
      <c r="K503" t="n">
        <v>0.67</v>
      </c>
      <c r="L503" t="n">
        <v>1.09</v>
      </c>
      <c r="M503" t="n">
        <v>4.5</v>
      </c>
      <c r="N503" t="n">
        <v>229.0</v>
      </c>
      <c r="O503" t="n">
        <v>2.85</v>
      </c>
      <c r="P503" t="n">
        <v>0.6</v>
      </c>
      <c r="Q503" t="n">
        <v>2.2</v>
      </c>
      <c r="R503" t="n">
        <v>-0.2</v>
      </c>
    </row>
    <row r="504">
      <c r="A504" t="s" s="500">
        <f>HYPERLINK("https://ct.wwsires.com/bull/7HO15238","TAFFOU")</f>
        <v>1480</v>
      </c>
      <c r="B504" t="s">
        <v>1481</v>
      </c>
      <c r="C504" t="s">
        <v>1482</v>
      </c>
      <c r="D504" t="n">
        <v>2887.0</v>
      </c>
      <c r="E504" t="n">
        <v>991.0</v>
      </c>
      <c r="F504" t="n">
        <v>505.0</v>
      </c>
      <c r="G504" t="n">
        <v>62.0</v>
      </c>
      <c r="H504" t="n">
        <v>0.16</v>
      </c>
      <c r="I504" t="n">
        <v>47.0</v>
      </c>
      <c r="J504" t="n">
        <v>0.12</v>
      </c>
      <c r="K504" t="n">
        <v>1.55</v>
      </c>
      <c r="L504" t="n">
        <v>1.46</v>
      </c>
      <c r="M504" t="n">
        <v>6.4</v>
      </c>
      <c r="N504" t="n">
        <v>187.0</v>
      </c>
      <c r="O504" t="n">
        <v>2.69</v>
      </c>
      <c r="P504" t="n">
        <v>1.7</v>
      </c>
      <c r="Q504" t="n">
        <v>1.9</v>
      </c>
      <c r="R504" t="n">
        <v>1.0</v>
      </c>
    </row>
    <row r="505">
      <c r="A505" t="s" s="501">
        <f>HYPERLINK("https://ct.wwsires.com/bull/7HO14229","TAHITI")</f>
        <v>1483</v>
      </c>
      <c r="B505" t="s">
        <v>1484</v>
      </c>
      <c r="C505" t="s">
        <v>152</v>
      </c>
      <c r="D505" t="n">
        <v>2969.0</v>
      </c>
      <c r="E505" t="n">
        <v>981.0</v>
      </c>
      <c r="F505" t="n">
        <v>2252.0</v>
      </c>
      <c r="G505" t="n">
        <v>108.0</v>
      </c>
      <c r="H505" t="n">
        <v>0.08</v>
      </c>
      <c r="I505" t="n">
        <v>77.0</v>
      </c>
      <c r="J505" t="n">
        <v>0.02</v>
      </c>
      <c r="K505" t="n">
        <v>0.75</v>
      </c>
      <c r="L505" t="n">
        <v>0.97</v>
      </c>
      <c r="M505" t="n">
        <v>4.8</v>
      </c>
      <c r="N505" t="n">
        <v>347.0</v>
      </c>
      <c r="O505" t="n">
        <v>2.92</v>
      </c>
      <c r="P505" t="n">
        <v>-0.2</v>
      </c>
      <c r="Q505" t="n">
        <v>1.7</v>
      </c>
      <c r="R505" t="n">
        <v>-1.9</v>
      </c>
    </row>
    <row r="506">
      <c r="A506" t="s" s="502">
        <f>HYPERLINK("https://ct.wwsires.com/bull/7HO15457","TALON")</f>
        <v>1485</v>
      </c>
      <c r="B506" t="s">
        <v>1486</v>
      </c>
      <c r="C506" t="s">
        <v>1487</v>
      </c>
      <c r="D506" t="n">
        <v>2787.0</v>
      </c>
      <c r="E506" t="n">
        <v>664.0</v>
      </c>
      <c r="F506" t="n">
        <v>535.0</v>
      </c>
      <c r="G506" t="n">
        <v>62.0</v>
      </c>
      <c r="H506" t="n">
        <v>0.16</v>
      </c>
      <c r="I506" t="n">
        <v>47.0</v>
      </c>
      <c r="J506" t="n">
        <v>0.12</v>
      </c>
      <c r="K506" t="n">
        <v>1.56</v>
      </c>
      <c r="L506" t="n">
        <v>2.07</v>
      </c>
      <c r="M506" t="n">
        <v>2.9</v>
      </c>
      <c r="N506" t="n">
        <v>182.0</v>
      </c>
      <c r="O506" t="n">
        <v>2.69</v>
      </c>
      <c r="P506" t="n">
        <v>0.4</v>
      </c>
      <c r="Q506" t="n">
        <v>1.8</v>
      </c>
      <c r="R506" t="n">
        <v>0.5</v>
      </c>
    </row>
    <row r="507">
      <c r="A507" t="s" s="503">
        <f>HYPERLINK("https://ct.wwsires.com/bull/7HO15124","TANGER")</f>
        <v>1488</v>
      </c>
      <c r="B507" t="s">
        <v>1489</v>
      </c>
      <c r="C507" t="s">
        <v>1490</v>
      </c>
      <c r="D507" t="n">
        <v>2981.0</v>
      </c>
      <c r="E507" t="n">
        <v>1089.0</v>
      </c>
      <c r="F507" t="n">
        <v>1386.0</v>
      </c>
      <c r="G507" t="n">
        <v>94.0</v>
      </c>
      <c r="H507" t="n">
        <v>0.15</v>
      </c>
      <c r="I507" t="n">
        <v>61.0</v>
      </c>
      <c r="J507" t="n">
        <v>0.06</v>
      </c>
      <c r="K507" t="n">
        <v>1.17</v>
      </c>
      <c r="L507" t="n">
        <v>1.3</v>
      </c>
      <c r="M507" t="n">
        <v>4.5</v>
      </c>
      <c r="N507" t="n">
        <v>256.0</v>
      </c>
      <c r="O507" t="n">
        <v>2.79</v>
      </c>
      <c r="P507" t="n">
        <v>1.5</v>
      </c>
      <c r="Q507" t="n">
        <v>2.1</v>
      </c>
      <c r="R507" t="n">
        <v>0.4</v>
      </c>
    </row>
    <row r="508">
      <c r="A508" t="s" s="504">
        <f>HYPERLINK("https://ct.wwsires.com/bull/7HO15642","TANNER")</f>
        <v>1491</v>
      </c>
      <c r="B508" t="s">
        <v>1492</v>
      </c>
      <c r="C508" t="s">
        <v>1493</v>
      </c>
      <c r="D508" t="n">
        <v>2757.0</v>
      </c>
      <c r="E508" t="n">
        <v>809.0</v>
      </c>
      <c r="F508" t="n">
        <v>431.0</v>
      </c>
      <c r="G508" t="n">
        <v>61.0</v>
      </c>
      <c r="H508" t="n">
        <v>0.17</v>
      </c>
      <c r="I508" t="n">
        <v>33.0</v>
      </c>
      <c r="J508" t="n">
        <v>0.07</v>
      </c>
      <c r="K508" t="n">
        <v>0.56</v>
      </c>
      <c r="L508" t="n">
        <v>1.13</v>
      </c>
      <c r="M508" t="n">
        <v>6.3</v>
      </c>
      <c r="N508" t="n">
        <v>186.0</v>
      </c>
      <c r="O508" t="n">
        <v>2.88</v>
      </c>
      <c r="P508" t="n">
        <v>2.4</v>
      </c>
      <c r="Q508" t="n">
        <v>1.7</v>
      </c>
      <c r="R508" t="n">
        <v>1.6</v>
      </c>
    </row>
    <row r="509">
      <c r="A509" t="s" s="505">
        <f>HYPERLINK("https://ct.wwsires.com/bull/7HO15112","TAOS")</f>
        <v>1494</v>
      </c>
      <c r="B509" t="s">
        <v>1495</v>
      </c>
      <c r="C509" t="s">
        <v>1496</v>
      </c>
      <c r="D509" t="n">
        <v>3073.0</v>
      </c>
      <c r="E509" t="n">
        <v>763.0</v>
      </c>
      <c r="F509" t="n">
        <v>1871.0</v>
      </c>
      <c r="G509" t="n">
        <v>84.0</v>
      </c>
      <c r="H509" t="n">
        <v>0.04</v>
      </c>
      <c r="I509" t="n">
        <v>80.0</v>
      </c>
      <c r="J509" t="n">
        <v>0.08</v>
      </c>
      <c r="K509" t="n">
        <v>1.62</v>
      </c>
      <c r="L509" t="n">
        <v>1.26</v>
      </c>
      <c r="M509" t="n">
        <v>4.4</v>
      </c>
      <c r="N509" t="n">
        <v>236.0</v>
      </c>
      <c r="O509" t="n">
        <v>2.78</v>
      </c>
      <c r="P509" t="n">
        <v>2.1</v>
      </c>
      <c r="Q509" t="n">
        <v>2.4</v>
      </c>
      <c r="R509" t="n">
        <v>2.0</v>
      </c>
    </row>
    <row r="510">
      <c r="A510" t="s" s="506">
        <f>HYPERLINK("https://ct.wwsires.com/bull/250HO15455","TASER")</f>
        <v>1497</v>
      </c>
      <c r="B510" t="s">
        <v>1498</v>
      </c>
      <c r="C510" t="s">
        <v>1499</v>
      </c>
      <c r="D510" t="n">
        <v>2902.0</v>
      </c>
      <c r="E510" t="n">
        <v>883.0</v>
      </c>
      <c r="F510" t="n">
        <v>2105.0</v>
      </c>
      <c r="G510" t="n">
        <v>114.0</v>
      </c>
      <c r="H510" t="n">
        <v>0.12</v>
      </c>
      <c r="I510" t="n">
        <v>67.0</v>
      </c>
      <c r="J510" t="n">
        <v>0.0</v>
      </c>
      <c r="K510" t="n">
        <v>1.72</v>
      </c>
      <c r="L510" t="n">
        <v>1.78</v>
      </c>
      <c r="M510" t="n">
        <v>3.2</v>
      </c>
      <c r="N510" t="n">
        <v>309.0</v>
      </c>
      <c r="O510" t="n">
        <v>3.06</v>
      </c>
      <c r="P510" t="n">
        <v>-1.9</v>
      </c>
      <c r="Q510" t="n">
        <v>2.0</v>
      </c>
      <c r="R510" t="n">
        <v>-3.2</v>
      </c>
    </row>
    <row r="511">
      <c r="A511" t="s" s="507">
        <f>HYPERLINK("https://ct.wwsires.com/bull/7HO13839","TATOO")</f>
        <v>1500</v>
      </c>
      <c r="B511" t="s">
        <v>1501</v>
      </c>
      <c r="C511" t="s">
        <v>1502</v>
      </c>
      <c r="D511" t="n">
        <v>2054.0</v>
      </c>
      <c r="E511" t="n">
        <v>-117.0</v>
      </c>
      <c r="F511" t="n">
        <v>-203.0</v>
      </c>
      <c r="G511" t="n">
        <v>-25.0</v>
      </c>
      <c r="H511" t="n">
        <v>-0.07</v>
      </c>
      <c r="I511" t="n">
        <v>4.0</v>
      </c>
      <c r="J511" t="n">
        <v>0.04</v>
      </c>
      <c r="K511" t="n">
        <v>2.83</v>
      </c>
      <c r="L511" t="n">
        <v>2.18</v>
      </c>
      <c r="M511" t="n">
        <v>1.4</v>
      </c>
      <c r="N511" t="n">
        <v>-33.0</v>
      </c>
      <c r="O511" t="n">
        <v>2.71</v>
      </c>
      <c r="P511" t="n">
        <v>-2.5</v>
      </c>
      <c r="Q511" t="n">
        <v>1.9</v>
      </c>
      <c r="R511" t="n">
        <v>-2.1</v>
      </c>
    </row>
    <row r="512">
      <c r="A512" t="s" s="508">
        <f>HYPERLINK("https://ct.wwsires.com/bull/7HO15066","TAZ")</f>
        <v>1503</v>
      </c>
      <c r="B512" t="s">
        <v>1504</v>
      </c>
      <c r="C512" t="s">
        <v>1505</v>
      </c>
      <c r="D512" t="n">
        <v>2804.0</v>
      </c>
      <c r="E512" t="n">
        <v>937.0</v>
      </c>
      <c r="F512" t="n">
        <v>1458.0</v>
      </c>
      <c r="G512" t="n">
        <v>115.0</v>
      </c>
      <c r="H512" t="n">
        <v>0.22</v>
      </c>
      <c r="I512" t="n">
        <v>54.0</v>
      </c>
      <c r="J512" t="n">
        <v>0.03</v>
      </c>
      <c r="K512" t="n">
        <v>0.23</v>
      </c>
      <c r="L512" t="n">
        <v>1.04</v>
      </c>
      <c r="M512" t="n">
        <v>3.3</v>
      </c>
      <c r="N512" t="n">
        <v>287.0</v>
      </c>
      <c r="O512" t="n">
        <v>2.84</v>
      </c>
      <c r="P512" t="n">
        <v>-1.8</v>
      </c>
      <c r="Q512" t="n">
        <v>2.0</v>
      </c>
      <c r="R512" t="n">
        <v>-3.6</v>
      </c>
    </row>
    <row r="513">
      <c r="A513" t="s" s="509">
        <f>HYPERLINK("https://ct.wwsires.com/bull/614HO14885","TED")</f>
        <v>1506</v>
      </c>
      <c r="B513" t="s">
        <v>1507</v>
      </c>
      <c r="C513" t="s">
        <v>1508</v>
      </c>
      <c r="D513" t="n">
        <v>2756.0</v>
      </c>
      <c r="E513" t="n">
        <v>792.0</v>
      </c>
      <c r="F513" t="n">
        <v>1285.0</v>
      </c>
      <c r="G513" t="n">
        <v>62.0</v>
      </c>
      <c r="H513" t="n">
        <v>0.05</v>
      </c>
      <c r="I513" t="n">
        <v>40.0</v>
      </c>
      <c r="J513" t="n">
        <v>0.0</v>
      </c>
      <c r="K513" t="n">
        <v>1.05</v>
      </c>
      <c r="L513" t="n">
        <v>2.01</v>
      </c>
      <c r="M513" t="n">
        <v>5.1</v>
      </c>
      <c r="N513" t="n">
        <v>188.0</v>
      </c>
      <c r="O513" t="n">
        <v>2.93</v>
      </c>
      <c r="P513" t="n">
        <v>1.2</v>
      </c>
      <c r="Q513" t="n">
        <v>2.0</v>
      </c>
      <c r="R513" t="n">
        <v>-0.4</v>
      </c>
    </row>
    <row r="514">
      <c r="A514" t="s" s="510">
        <f>HYPERLINK("https://ct.wwsires.com/bull/14JE01914","TERRAPIN")</f>
        <v>1509</v>
      </c>
      <c r="B514" t="s">
        <v>1510</v>
      </c>
      <c r="C514" t="s">
        <v>1511</v>
      </c>
      <c r="D514" t="n">
        <v>94.0</v>
      </c>
      <c r="E514" t="n">
        <v>584.0</v>
      </c>
      <c r="F514" t="n">
        <v>531.0</v>
      </c>
      <c r="G514" t="n">
        <v>61.0</v>
      </c>
      <c r="H514" t="n">
        <v>0.18</v>
      </c>
      <c r="I514" t="n">
        <v>18.0</v>
      </c>
      <c r="J514" t="n">
        <v>-0.01</v>
      </c>
      <c r="K514" t="n">
        <v>0.4</v>
      </c>
      <c r="L514" t="n">
        <v>15.5</v>
      </c>
      <c r="M514" t="n">
        <v>3.3</v>
      </c>
      <c r="N514" t="n">
        <v>0.0</v>
      </c>
      <c r="O514" t="n">
        <v>3.13</v>
      </c>
      <c r="P514" t="n">
        <v>0.0</v>
      </c>
      <c r="Q514" t="n">
        <v>0.0</v>
      </c>
      <c r="R514" t="n">
        <v>-1.2</v>
      </c>
    </row>
    <row r="515">
      <c r="A515" t="s" s="511">
        <f>HYPERLINK("https://ct.wwsires.com/bull/7HO11985","TETRIS")</f>
        <v>1512</v>
      </c>
      <c r="B515" t="s">
        <v>1513</v>
      </c>
      <c r="C515" t="s">
        <v>1514</v>
      </c>
      <c r="D515" t="n">
        <v>2442.0</v>
      </c>
      <c r="E515" t="n">
        <v>461.0</v>
      </c>
      <c r="F515" t="n">
        <v>1707.0</v>
      </c>
      <c r="G515" t="n">
        <v>62.0</v>
      </c>
      <c r="H515" t="n">
        <v>-0.01</v>
      </c>
      <c r="I515" t="n">
        <v>47.0</v>
      </c>
      <c r="J515" t="n">
        <v>-0.03</v>
      </c>
      <c r="K515" t="n">
        <v>-0.11</v>
      </c>
      <c r="L515" t="n">
        <v>0.2</v>
      </c>
      <c r="M515" t="n">
        <v>1.7</v>
      </c>
      <c r="N515" t="n">
        <v>183.0</v>
      </c>
      <c r="O515" t="n">
        <v>2.9</v>
      </c>
      <c r="P515" t="n">
        <v>-1.2</v>
      </c>
      <c r="Q515" t="n">
        <v>2.0</v>
      </c>
      <c r="R515" t="n">
        <v>-2.6</v>
      </c>
    </row>
    <row r="516">
      <c r="A516" t="s" s="512">
        <f>HYPERLINK("https://ct.wwsires.com/bull/507JE01354","TEXAS")</f>
        <v>1515</v>
      </c>
      <c r="B516" t="s">
        <v>1516</v>
      </c>
      <c r="C516" t="s">
        <v>1517</v>
      </c>
      <c r="D516" t="n">
        <v>7.0</v>
      </c>
      <c r="E516" t="n">
        <v>160.0</v>
      </c>
      <c r="F516" t="n">
        <v>64.0</v>
      </c>
      <c r="G516" t="n">
        <v>-27.0</v>
      </c>
      <c r="H516" t="n">
        <v>-0.15</v>
      </c>
      <c r="I516" t="n">
        <v>2.0</v>
      </c>
      <c r="J516" t="n">
        <v>0.0</v>
      </c>
      <c r="K516" t="n">
        <v>1.8</v>
      </c>
      <c r="L516" t="n">
        <v>22.9</v>
      </c>
      <c r="M516" t="n">
        <v>2.6</v>
      </c>
      <c r="N516" t="n">
        <v>0.0</v>
      </c>
      <c r="O516" t="n">
        <v>3.02</v>
      </c>
      <c r="P516" t="n">
        <v>0.0</v>
      </c>
      <c r="Q516" t="n">
        <v>0.0</v>
      </c>
      <c r="R516" t="n">
        <v>-1.8</v>
      </c>
    </row>
    <row r="517">
      <c r="A517" t="s" s="513">
        <f>HYPERLINK("https://ct.wwsires.com/bull/6GU00112","THEO")</f>
        <v>1518</v>
      </c>
      <c r="B517" t="s">
        <v>1519</v>
      </c>
      <c r="C517" t="s">
        <v>1520</v>
      </c>
      <c r="D517" t="n">
        <v>65.0</v>
      </c>
      <c r="E517" t="n">
        <v>0.0</v>
      </c>
      <c r="F517" t="n">
        <v>-196.0</v>
      </c>
      <c r="G517" t="n">
        <v>17.0</v>
      </c>
      <c r="H517" t="n">
        <v>0.15</v>
      </c>
      <c r="I517" t="n">
        <v>1.0</v>
      </c>
      <c r="J517" t="n">
        <v>0.04</v>
      </c>
      <c r="K517" t="n">
        <v>0.5</v>
      </c>
      <c r="L517" t="n">
        <v>0.9</v>
      </c>
      <c r="M517" t="n">
        <v>4.6</v>
      </c>
      <c r="N517" t="n">
        <v>0.0</v>
      </c>
      <c r="O517" t="n">
        <v>2.72</v>
      </c>
      <c r="P517" t="n">
        <v>0.0</v>
      </c>
      <c r="Q517" t="n">
        <v>0.0</v>
      </c>
      <c r="R517" t="n">
        <v>1.3</v>
      </c>
    </row>
    <row r="518">
      <c r="A518" t="s" s="514">
        <f>HYPERLINK("https://ct.wwsires.com/bull/14HO14659","THREEPEAT-PP*RC")</f>
        <v>1521</v>
      </c>
      <c r="B518" t="s">
        <v>1522</v>
      </c>
      <c r="C518" t="s">
        <v>1523</v>
      </c>
      <c r="D518" t="n">
        <v>2519.0</v>
      </c>
      <c r="E518" t="n">
        <v>786.0</v>
      </c>
      <c r="F518" t="n">
        <v>1566.0</v>
      </c>
      <c r="G518" t="n">
        <v>45.0</v>
      </c>
      <c r="H518" t="n">
        <v>-0.06</v>
      </c>
      <c r="I518" t="n">
        <v>60.0</v>
      </c>
      <c r="J518" t="n">
        <v>0.04</v>
      </c>
      <c r="K518" t="n">
        <v>0.52</v>
      </c>
      <c r="L518" t="n">
        <v>0.51</v>
      </c>
      <c r="M518" t="n">
        <v>2.3</v>
      </c>
      <c r="N518" t="n">
        <v>192.0</v>
      </c>
      <c r="O518" t="n">
        <v>2.91</v>
      </c>
      <c r="P518" t="n">
        <v>-2.2</v>
      </c>
      <c r="Q518" t="n">
        <v>2.2</v>
      </c>
      <c r="R518" t="n">
        <v>-2.7</v>
      </c>
    </row>
    <row r="519">
      <c r="A519" t="s" s="515">
        <f>HYPERLINK("https://ct.wwsires.com/bull/250HO15329","THUNDER STRUCK")</f>
        <v>1524</v>
      </c>
      <c r="B519" t="s">
        <v>1525</v>
      </c>
      <c r="C519" t="s">
        <v>1526</v>
      </c>
      <c r="D519" t="n">
        <v>2266.0</v>
      </c>
      <c r="E519" t="n">
        <v>0.0</v>
      </c>
      <c r="F519" t="n">
        <v>337.0</v>
      </c>
      <c r="G519" t="n">
        <v>29.0</v>
      </c>
      <c r="H519" t="n">
        <v>0.06</v>
      </c>
      <c r="I519" t="n">
        <v>17.0</v>
      </c>
      <c r="J519" t="n">
        <v>0.02</v>
      </c>
      <c r="K519" t="n">
        <v>3.29</v>
      </c>
      <c r="L519" t="n">
        <v>2.42</v>
      </c>
      <c r="M519" t="n">
        <v>-1.4</v>
      </c>
      <c r="N519" t="n">
        <v>68.0</v>
      </c>
      <c r="O519" t="n">
        <v>2.98</v>
      </c>
      <c r="P519" t="n">
        <v>-2.5</v>
      </c>
      <c r="Q519" t="n">
        <v>4.1</v>
      </c>
      <c r="R519" t="n">
        <v>-2.6</v>
      </c>
    </row>
    <row r="520">
      <c r="A520" t="s" s="516">
        <f>HYPERLINK("https://ct.wwsires.com/bull/14HO15120","TIPONEIL")</f>
        <v>1527</v>
      </c>
      <c r="B520" t="s">
        <v>1528</v>
      </c>
      <c r="C520" t="s">
        <v>1529</v>
      </c>
      <c r="D520" t="n">
        <v>2514.0</v>
      </c>
      <c r="E520" t="n">
        <v>850.0</v>
      </c>
      <c r="F520" t="n">
        <v>634.0</v>
      </c>
      <c r="G520" t="n">
        <v>32.0</v>
      </c>
      <c r="H520" t="n">
        <v>0.03</v>
      </c>
      <c r="I520" t="n">
        <v>23.0</v>
      </c>
      <c r="J520" t="n">
        <v>0.01</v>
      </c>
      <c r="K520" t="n">
        <v>0.1</v>
      </c>
      <c r="L520" t="n">
        <v>0.8</v>
      </c>
      <c r="M520" t="n">
        <v>5.7</v>
      </c>
      <c r="N520" t="n">
        <v>118.0</v>
      </c>
      <c r="O520" t="n">
        <v>2.59</v>
      </c>
      <c r="P520" t="n">
        <v>0.9</v>
      </c>
      <c r="Q520" t="n">
        <v>1.9</v>
      </c>
      <c r="R520" t="n">
        <v>0.0</v>
      </c>
    </row>
    <row r="521">
      <c r="A521" t="s" s="517">
        <f>HYPERLINK("https://ct.wwsires.com/bull/14HO15558","TITANIUM")</f>
        <v>1530</v>
      </c>
      <c r="B521" t="s">
        <v>1531</v>
      </c>
      <c r="C521" t="s">
        <v>1532</v>
      </c>
      <c r="D521" t="n">
        <v>2787.0</v>
      </c>
      <c r="E521" t="n">
        <v>1035.0</v>
      </c>
      <c r="F521" t="n">
        <v>1655.0</v>
      </c>
      <c r="G521" t="n">
        <v>71.0</v>
      </c>
      <c r="H521" t="n">
        <v>0.03</v>
      </c>
      <c r="I521" t="n">
        <v>53.0</v>
      </c>
      <c r="J521" t="n">
        <v>0.0</v>
      </c>
      <c r="K521" t="n">
        <v>-0.13</v>
      </c>
      <c r="L521" t="n">
        <v>0.95</v>
      </c>
      <c r="M521" t="n">
        <v>5.7</v>
      </c>
      <c r="N521" t="n">
        <v>239.0</v>
      </c>
      <c r="O521" t="n">
        <v>2.78</v>
      </c>
      <c r="P521" t="n">
        <v>0.7</v>
      </c>
      <c r="Q521" t="n">
        <v>1.8</v>
      </c>
      <c r="R521" t="n">
        <v>-0.9</v>
      </c>
    </row>
    <row r="522">
      <c r="A522" t="s" s="518">
        <f>HYPERLINK("https://ct.wwsires.com/bull/7HO15469","TOMAHAWK")</f>
        <v>1533</v>
      </c>
      <c r="B522" t="s">
        <v>1534</v>
      </c>
      <c r="C522" t="s">
        <v>1535</v>
      </c>
      <c r="D522" t="n">
        <v>2913.0</v>
      </c>
      <c r="E522" t="n">
        <v>946.0</v>
      </c>
      <c r="F522" t="n">
        <v>1511.0</v>
      </c>
      <c r="G522" t="n">
        <v>78.0</v>
      </c>
      <c r="H522" t="n">
        <v>0.07</v>
      </c>
      <c r="I522" t="n">
        <v>66.0</v>
      </c>
      <c r="J522" t="n">
        <v>0.07</v>
      </c>
      <c r="K522" t="n">
        <v>1.36</v>
      </c>
      <c r="L522" t="n">
        <v>1.94</v>
      </c>
      <c r="M522" t="n">
        <v>4.9</v>
      </c>
      <c r="N522" t="n">
        <v>241.0</v>
      </c>
      <c r="O522" t="n">
        <v>2.63</v>
      </c>
      <c r="P522" t="n">
        <v>-0.2</v>
      </c>
      <c r="Q522" t="n">
        <v>1.3</v>
      </c>
      <c r="R522" t="n">
        <v>-1.3</v>
      </c>
    </row>
    <row r="523">
      <c r="A523" t="s" s="519">
        <f>HYPERLINK("https://ct.wwsires.com/bull/7HO12657","TOMEK")</f>
        <v>1536</v>
      </c>
      <c r="B523" t="s">
        <v>1537</v>
      </c>
      <c r="C523" t="s">
        <v>1538</v>
      </c>
      <c r="D523" t="n">
        <v>2518.0</v>
      </c>
      <c r="E523" t="n">
        <v>254.0</v>
      </c>
      <c r="F523" t="n">
        <v>1511.0</v>
      </c>
      <c r="G523" t="n">
        <v>52.0</v>
      </c>
      <c r="H523" t="n">
        <v>-0.02</v>
      </c>
      <c r="I523" t="n">
        <v>50.0</v>
      </c>
      <c r="J523" t="n">
        <v>0.01</v>
      </c>
      <c r="K523" t="n">
        <v>1.45</v>
      </c>
      <c r="L523" t="n">
        <v>0.82</v>
      </c>
      <c r="M523" t="n">
        <v>0.9</v>
      </c>
      <c r="N523" t="n">
        <v>153.0</v>
      </c>
      <c r="O523" t="n">
        <v>2.97</v>
      </c>
      <c r="P523" t="n">
        <v>-0.4</v>
      </c>
      <c r="Q523" t="n">
        <v>2.0</v>
      </c>
      <c r="R523" t="n">
        <v>-1.3</v>
      </c>
    </row>
    <row r="524">
      <c r="A524" t="s" s="520">
        <f>HYPERLINK("https://ct.wwsires.com/bull/7JE01875","TONTO {6}")</f>
        <v>1539</v>
      </c>
      <c r="B524" t="s">
        <v>1540</v>
      </c>
      <c r="C524" t="s">
        <v>1541</v>
      </c>
      <c r="D524" t="n">
        <v>97.0</v>
      </c>
      <c r="E524" t="n">
        <v>477.0</v>
      </c>
      <c r="F524" t="n">
        <v>301.0</v>
      </c>
      <c r="G524" t="n">
        <v>17.0</v>
      </c>
      <c r="H524" t="n">
        <v>0.01</v>
      </c>
      <c r="I524" t="n">
        <v>11.0</v>
      </c>
      <c r="J524" t="n">
        <v>0.0</v>
      </c>
      <c r="K524" t="n">
        <v>1.3</v>
      </c>
      <c r="L524" t="n">
        <v>17.7</v>
      </c>
      <c r="M524" t="n">
        <v>3.9</v>
      </c>
      <c r="N524" t="n">
        <v>0.0</v>
      </c>
      <c r="O524" t="n">
        <v>2.82</v>
      </c>
      <c r="P524" t="n">
        <v>0.0</v>
      </c>
      <c r="Q524" t="n">
        <v>0.0</v>
      </c>
      <c r="R524" t="n">
        <v>1.8</v>
      </c>
    </row>
    <row r="525">
      <c r="A525" t="s" s="521">
        <f>HYPERLINK("https://ct.wwsires.com/bull/7HO15069","TOP DOG")</f>
        <v>1542</v>
      </c>
      <c r="B525" t="s">
        <v>1543</v>
      </c>
      <c r="C525" t="s">
        <v>1544</v>
      </c>
      <c r="D525" t="n">
        <v>2962.0</v>
      </c>
      <c r="E525" t="n">
        <v>1062.0</v>
      </c>
      <c r="F525" t="n">
        <v>822.0</v>
      </c>
      <c r="G525" t="n">
        <v>122.0</v>
      </c>
      <c r="H525" t="n">
        <v>0.34</v>
      </c>
      <c r="I525" t="n">
        <v>55.0</v>
      </c>
      <c r="J525" t="n">
        <v>0.11</v>
      </c>
      <c r="K525" t="n">
        <v>0.57</v>
      </c>
      <c r="L525" t="n">
        <v>1.13</v>
      </c>
      <c r="M525" t="n">
        <v>5.2</v>
      </c>
      <c r="N525" t="n">
        <v>276.0</v>
      </c>
      <c r="O525" t="n">
        <v>2.61</v>
      </c>
      <c r="P525" t="n">
        <v>-0.5</v>
      </c>
      <c r="Q525" t="n">
        <v>2.2</v>
      </c>
      <c r="R525" t="n">
        <v>-1.0</v>
      </c>
    </row>
    <row r="526">
      <c r="A526" t="s" s="522">
        <f>HYPERLINK("https://ct.wwsires.com/bull/250HO13531","TOTEM")</f>
        <v>1545</v>
      </c>
      <c r="B526" t="s">
        <v>1546</v>
      </c>
      <c r="C526" t="s">
        <v>1547</v>
      </c>
      <c r="D526" t="n">
        <v>2781.0</v>
      </c>
      <c r="E526" t="n">
        <v>814.0</v>
      </c>
      <c r="F526" t="n">
        <v>890.0</v>
      </c>
      <c r="G526" t="n">
        <v>77.0</v>
      </c>
      <c r="H526" t="n">
        <v>0.16</v>
      </c>
      <c r="I526" t="n">
        <v>40.0</v>
      </c>
      <c r="J526" t="n">
        <v>0.04</v>
      </c>
      <c r="K526" t="n">
        <v>1.75</v>
      </c>
      <c r="L526" t="n">
        <v>1.83</v>
      </c>
      <c r="M526" t="n">
        <v>3.1</v>
      </c>
      <c r="N526" t="n">
        <v>194.0</v>
      </c>
      <c r="O526" t="n">
        <v>2.65</v>
      </c>
      <c r="P526" t="n">
        <v>0.1</v>
      </c>
      <c r="Q526" t="n">
        <v>2.6</v>
      </c>
      <c r="R526" t="n">
        <v>-0.5</v>
      </c>
    </row>
    <row r="527">
      <c r="A527" t="s" s="523">
        <f>HYPERLINK("https://ct.wwsires.com/bull/7HO15318","TREATY")</f>
        <v>1548</v>
      </c>
      <c r="B527" t="s">
        <v>1549</v>
      </c>
      <c r="C527" t="s">
        <v>1550</v>
      </c>
      <c r="D527" t="n">
        <v>2823.0</v>
      </c>
      <c r="E527" t="n">
        <v>846.0</v>
      </c>
      <c r="F527" t="n">
        <v>519.0</v>
      </c>
      <c r="G527" t="n">
        <v>68.0</v>
      </c>
      <c r="H527" t="n">
        <v>0.18</v>
      </c>
      <c r="I527" t="n">
        <v>50.0</v>
      </c>
      <c r="J527" t="n">
        <v>0.13</v>
      </c>
      <c r="K527" t="n">
        <v>1.06</v>
      </c>
      <c r="L527" t="n">
        <v>1.65</v>
      </c>
      <c r="M527" t="n">
        <v>5.1</v>
      </c>
      <c r="N527" t="n">
        <v>207.0</v>
      </c>
      <c r="O527" t="n">
        <v>2.71</v>
      </c>
      <c r="P527" t="n">
        <v>0.3</v>
      </c>
      <c r="Q527" t="n">
        <v>2.4</v>
      </c>
      <c r="R527" t="n">
        <v>-1.2</v>
      </c>
    </row>
    <row r="528">
      <c r="A528" t="s" s="524">
        <f>HYPERLINK("https://ct.wwsires.com/bull/7HO15641","TRENDSETTER")</f>
        <v>1551</v>
      </c>
      <c r="B528" t="s">
        <v>1552</v>
      </c>
      <c r="C528" t="s">
        <v>1493</v>
      </c>
      <c r="D528" t="n">
        <v>2849.0</v>
      </c>
      <c r="E528" t="n">
        <v>913.0</v>
      </c>
      <c r="F528" t="n">
        <v>909.0</v>
      </c>
      <c r="G528" t="n">
        <v>69.0</v>
      </c>
      <c r="H528" t="n">
        <v>0.13</v>
      </c>
      <c r="I528" t="n">
        <v>52.0</v>
      </c>
      <c r="J528" t="n">
        <v>0.09</v>
      </c>
      <c r="K528" t="n">
        <v>0.99</v>
      </c>
      <c r="L528" t="n">
        <v>1.34</v>
      </c>
      <c r="M528" t="n">
        <v>5.5</v>
      </c>
      <c r="N528" t="n">
        <v>242.0</v>
      </c>
      <c r="O528" t="n">
        <v>2.78</v>
      </c>
      <c r="P528" t="n">
        <v>1.7</v>
      </c>
      <c r="Q528" t="n">
        <v>1.8</v>
      </c>
      <c r="R528" t="n">
        <v>0.7</v>
      </c>
    </row>
    <row r="529">
      <c r="A529" t="s" s="525">
        <f>HYPERLINK("https://ct.wwsires.com/bull/14HO15181","TRIBUTE")</f>
        <v>1553</v>
      </c>
      <c r="B529" t="s">
        <v>1554</v>
      </c>
      <c r="C529" t="s">
        <v>1555</v>
      </c>
      <c r="D529" t="n">
        <v>2791.0</v>
      </c>
      <c r="E529" t="n">
        <v>737.0</v>
      </c>
      <c r="F529" t="n">
        <v>1006.0</v>
      </c>
      <c r="G529" t="n">
        <v>57.0</v>
      </c>
      <c r="H529" t="n">
        <v>0.07</v>
      </c>
      <c r="I529" t="n">
        <v>43.0</v>
      </c>
      <c r="J529" t="n">
        <v>0.04</v>
      </c>
      <c r="K529" t="n">
        <v>0.81</v>
      </c>
      <c r="L529" t="n">
        <v>2.1</v>
      </c>
      <c r="M529" t="n">
        <v>6.5</v>
      </c>
      <c r="N529" t="n">
        <v>162.0</v>
      </c>
      <c r="O529" t="n">
        <v>2.52</v>
      </c>
      <c r="P529" t="n">
        <v>0.9</v>
      </c>
      <c r="Q529" t="n">
        <v>1.8</v>
      </c>
      <c r="R529" t="n">
        <v>-0.8</v>
      </c>
    </row>
    <row r="530">
      <c r="A530" t="s" s="526">
        <f>HYPERLINK("https://ct.wwsires.com/bull/7HO15412","TRIVIA")</f>
        <v>1556</v>
      </c>
      <c r="B530" t="s">
        <v>1557</v>
      </c>
      <c r="C530" t="s">
        <v>882</v>
      </c>
      <c r="D530" t="n">
        <v>2609.0</v>
      </c>
      <c r="E530" t="n">
        <v>657.0</v>
      </c>
      <c r="F530" t="n">
        <v>699.0</v>
      </c>
      <c r="G530" t="n">
        <v>77.0</v>
      </c>
      <c r="H530" t="n">
        <v>0.19</v>
      </c>
      <c r="I530" t="n">
        <v>36.0</v>
      </c>
      <c r="J530" t="n">
        <v>0.05</v>
      </c>
      <c r="K530" t="n">
        <v>-0.05</v>
      </c>
      <c r="L530" t="n">
        <v>0.58</v>
      </c>
      <c r="M530" t="n">
        <v>4.9</v>
      </c>
      <c r="N530" t="n">
        <v>201.0</v>
      </c>
      <c r="O530" t="n">
        <v>2.58</v>
      </c>
      <c r="P530" t="n">
        <v>-1.2</v>
      </c>
      <c r="Q530" t="n">
        <v>1.7</v>
      </c>
      <c r="R530" t="n">
        <v>-2.5</v>
      </c>
    </row>
    <row r="531">
      <c r="A531" t="s" s="527">
        <f>HYPERLINK("https://ct.wwsires.com/bull/7HO15425","TROJAN*RC")</f>
        <v>1558</v>
      </c>
      <c r="B531" t="s">
        <v>1559</v>
      </c>
      <c r="C531" t="s">
        <v>1560</v>
      </c>
      <c r="D531" t="n">
        <v>2850.0</v>
      </c>
      <c r="E531" t="n">
        <v>1023.0</v>
      </c>
      <c r="F531" t="n">
        <v>1105.0</v>
      </c>
      <c r="G531" t="n">
        <v>63.0</v>
      </c>
      <c r="H531" t="n">
        <v>0.08</v>
      </c>
      <c r="I531" t="n">
        <v>49.0</v>
      </c>
      <c r="J531" t="n">
        <v>0.05</v>
      </c>
      <c r="K531" t="n">
        <v>0.93</v>
      </c>
      <c r="L531" t="n">
        <v>1.5</v>
      </c>
      <c r="M531" t="n">
        <v>7.1</v>
      </c>
      <c r="N531" t="n">
        <v>193.0</v>
      </c>
      <c r="O531" t="n">
        <v>2.63</v>
      </c>
      <c r="P531" t="n">
        <v>1.8</v>
      </c>
      <c r="Q531" t="n">
        <v>1.8</v>
      </c>
      <c r="R531" t="n">
        <v>1.5</v>
      </c>
    </row>
    <row r="532">
      <c r="A532" t="s" s="528">
        <f>HYPERLINK("https://ct.wwsires.com/bull/14HO15179","TROOPER")</f>
        <v>1561</v>
      </c>
      <c r="B532" t="s">
        <v>1562</v>
      </c>
      <c r="C532" t="s">
        <v>1563</v>
      </c>
      <c r="D532" t="n">
        <v>3201.0</v>
      </c>
      <c r="E532" t="n">
        <v>996.0</v>
      </c>
      <c r="F532" t="n">
        <v>1199.0</v>
      </c>
      <c r="G532" t="n">
        <v>121.0</v>
      </c>
      <c r="H532" t="n">
        <v>0.28</v>
      </c>
      <c r="I532" t="n">
        <v>75.0</v>
      </c>
      <c r="J532" t="n">
        <v>0.14</v>
      </c>
      <c r="K532" t="n">
        <v>1.85</v>
      </c>
      <c r="L532" t="n">
        <v>1.36</v>
      </c>
      <c r="M532" t="n">
        <v>3.9</v>
      </c>
      <c r="N532" t="n">
        <v>304.0</v>
      </c>
      <c r="O532" t="n">
        <v>2.91</v>
      </c>
      <c r="P532" t="n">
        <v>1.7</v>
      </c>
      <c r="Q532" t="n">
        <v>2.4</v>
      </c>
      <c r="R532" t="n">
        <v>0.8</v>
      </c>
    </row>
    <row r="533">
      <c r="A533" t="s" s="529">
        <f>HYPERLINK("https://ct.wwsires.com/bull/14HO15369","TRUMPET-RED")</f>
        <v>1564</v>
      </c>
      <c r="B533" t="s">
        <v>1565</v>
      </c>
      <c r="C533" t="s">
        <v>1566</v>
      </c>
      <c r="D533" t="n">
        <v>2727.0</v>
      </c>
      <c r="E533" t="n">
        <v>979.0</v>
      </c>
      <c r="F533" t="n">
        <v>800.0</v>
      </c>
      <c r="G533" t="n">
        <v>64.0</v>
      </c>
      <c r="H533" t="n">
        <v>0.13</v>
      </c>
      <c r="I533" t="n">
        <v>30.0</v>
      </c>
      <c r="J533" t="n">
        <v>0.02</v>
      </c>
      <c r="K533" t="n">
        <v>0.72</v>
      </c>
      <c r="L533" t="n">
        <v>1.31</v>
      </c>
      <c r="M533" t="n">
        <v>5.4</v>
      </c>
      <c r="N533" t="n">
        <v>182.0</v>
      </c>
      <c r="O533" t="n">
        <v>2.49</v>
      </c>
      <c r="P533" t="n">
        <v>0.9</v>
      </c>
      <c r="Q533" t="n">
        <v>1.5</v>
      </c>
      <c r="R533" t="n">
        <v>0.7</v>
      </c>
    </row>
    <row r="534">
      <c r="A534" t="s" s="530">
        <f>HYPERLINK("https://ct.wwsires.com/bull/250HO15117","TRUXTON")</f>
        <v>1567</v>
      </c>
      <c r="B534" t="s">
        <v>1568</v>
      </c>
      <c r="C534" t="s">
        <v>1569</v>
      </c>
      <c r="D534" t="n">
        <v>2876.0</v>
      </c>
      <c r="E534" t="n">
        <v>845.0</v>
      </c>
      <c r="F534" t="n">
        <v>1240.0</v>
      </c>
      <c r="G534" t="n">
        <v>97.0</v>
      </c>
      <c r="H534" t="n">
        <v>0.18</v>
      </c>
      <c r="I534" t="n">
        <v>53.0</v>
      </c>
      <c r="J534" t="n">
        <v>0.05</v>
      </c>
      <c r="K534" t="n">
        <v>1.59</v>
      </c>
      <c r="L534" t="n">
        <v>1.91</v>
      </c>
      <c r="M534" t="n">
        <v>4.1</v>
      </c>
      <c r="N534" t="n">
        <v>248.0</v>
      </c>
      <c r="O534" t="n">
        <v>2.9</v>
      </c>
      <c r="P534" t="n">
        <v>-0.3</v>
      </c>
      <c r="Q534" t="n">
        <v>2.0</v>
      </c>
      <c r="R534" t="n">
        <v>-1.5</v>
      </c>
    </row>
    <row r="535">
      <c r="A535" t="s" s="531">
        <f>HYPERLINK("https://ct.wwsires.com/bull/14HO14636","TRY ME")</f>
        <v>1570</v>
      </c>
      <c r="B535" t="s">
        <v>1571</v>
      </c>
      <c r="C535" t="s">
        <v>1572</v>
      </c>
      <c r="D535" t="n">
        <v>2787.0</v>
      </c>
      <c r="E535" t="n">
        <v>668.0</v>
      </c>
      <c r="F535" t="n">
        <v>1456.0</v>
      </c>
      <c r="G535" t="n">
        <v>44.0</v>
      </c>
      <c r="H535" t="n">
        <v>-0.04</v>
      </c>
      <c r="I535" t="n">
        <v>63.0</v>
      </c>
      <c r="J535" t="n">
        <v>0.06</v>
      </c>
      <c r="K535" t="n">
        <v>0.65</v>
      </c>
      <c r="L535" t="n">
        <v>0.84</v>
      </c>
      <c r="M535" t="n">
        <v>6.5</v>
      </c>
      <c r="N535" t="n">
        <v>185.0</v>
      </c>
      <c r="O535" t="n">
        <v>2.74</v>
      </c>
      <c r="P535" t="n">
        <v>2.0</v>
      </c>
      <c r="Q535" t="n">
        <v>2.0</v>
      </c>
      <c r="R535" t="n">
        <v>0.5</v>
      </c>
    </row>
    <row r="536">
      <c r="A536" t="s" s="532">
        <f>HYPERLINK("https://ct.wwsires.com/bull/14HO15265","TUA")</f>
        <v>1573</v>
      </c>
      <c r="B536" t="s">
        <v>1574</v>
      </c>
      <c r="C536" t="s">
        <v>1575</v>
      </c>
      <c r="D536" t="n">
        <v>2743.0</v>
      </c>
      <c r="E536" t="n">
        <v>991.0</v>
      </c>
      <c r="F536" t="n">
        <v>397.0</v>
      </c>
      <c r="G536" t="n">
        <v>114.0</v>
      </c>
      <c r="H536" t="n">
        <v>0.38</v>
      </c>
      <c r="I536" t="n">
        <v>42.0</v>
      </c>
      <c r="J536" t="n">
        <v>0.11</v>
      </c>
      <c r="K536" t="n">
        <v>-0.05</v>
      </c>
      <c r="L536" t="n">
        <v>0.23</v>
      </c>
      <c r="M536" t="n">
        <v>5.0</v>
      </c>
      <c r="N536" t="n">
        <v>236.0</v>
      </c>
      <c r="O536" t="n">
        <v>2.71</v>
      </c>
      <c r="P536" t="n">
        <v>-0.9</v>
      </c>
      <c r="Q536" t="n">
        <v>2.5</v>
      </c>
      <c r="R536" t="n">
        <v>-2.1</v>
      </c>
    </row>
    <row r="537">
      <c r="A537" t="s" s="533">
        <f>HYPERLINK("https://ct.wwsires.com/bull/7JE01816","TUCKER {6}")</f>
        <v>1576</v>
      </c>
      <c r="B537" t="s">
        <v>1577</v>
      </c>
      <c r="C537" t="s">
        <v>1578</v>
      </c>
      <c r="D537" t="n">
        <v>52.0</v>
      </c>
      <c r="E537" t="n">
        <v>424.0</v>
      </c>
      <c r="F537" t="n">
        <v>12.0</v>
      </c>
      <c r="G537" t="n">
        <v>9.0</v>
      </c>
      <c r="H537" t="n">
        <v>0.04</v>
      </c>
      <c r="I537" t="n">
        <v>13.0</v>
      </c>
      <c r="J537" t="n">
        <v>0.06</v>
      </c>
      <c r="K537" t="n">
        <v>1.8</v>
      </c>
      <c r="L537" t="n">
        <v>18.1</v>
      </c>
      <c r="M537" t="n">
        <v>4.0</v>
      </c>
      <c r="N537" t="n">
        <v>0.0</v>
      </c>
      <c r="O537" t="n">
        <v>3.09</v>
      </c>
      <c r="P537" t="n">
        <v>0.0</v>
      </c>
      <c r="Q537" t="n">
        <v>0.0</v>
      </c>
      <c r="R537" t="n">
        <v>-0.9</v>
      </c>
    </row>
    <row r="538">
      <c r="A538" t="s" s="534">
        <f>HYPERLINK("https://ct.wwsires.com/bull/7HO15058","VANGUARD")</f>
        <v>1579</v>
      </c>
      <c r="B538" t="s">
        <v>1580</v>
      </c>
      <c r="C538" t="s">
        <v>1581</v>
      </c>
      <c r="D538" t="n">
        <v>2652.0</v>
      </c>
      <c r="E538" t="n">
        <v>1097.0</v>
      </c>
      <c r="F538" t="n">
        <v>1402.0</v>
      </c>
      <c r="G538" t="n">
        <v>73.0</v>
      </c>
      <c r="H538" t="n">
        <v>0.07</v>
      </c>
      <c r="I538" t="n">
        <v>43.0</v>
      </c>
      <c r="J538" t="n">
        <v>0.0</v>
      </c>
      <c r="K538" t="n">
        <v>-0.22</v>
      </c>
      <c r="L538" t="n">
        <v>0.35</v>
      </c>
      <c r="M538" t="n">
        <v>5.6</v>
      </c>
      <c r="N538" t="n">
        <v>219.0</v>
      </c>
      <c r="O538" t="n">
        <v>2.6</v>
      </c>
      <c r="P538" t="n">
        <v>-0.6</v>
      </c>
      <c r="Q538" t="n">
        <v>1.6</v>
      </c>
      <c r="R538" t="n">
        <v>-1.2</v>
      </c>
    </row>
    <row r="539">
      <c r="A539" t="s" s="535">
        <f>HYPERLINK("https://ct.wwsires.com/bull/14HO14989","VENICE")</f>
        <v>1582</v>
      </c>
      <c r="B539" t="s">
        <v>1583</v>
      </c>
      <c r="C539" t="s">
        <v>1584</v>
      </c>
      <c r="D539" t="n">
        <v>2793.0</v>
      </c>
      <c r="E539" t="n">
        <v>1160.0</v>
      </c>
      <c r="F539" t="n">
        <v>1291.0</v>
      </c>
      <c r="G539" t="n">
        <v>91.0</v>
      </c>
      <c r="H539" t="n">
        <v>0.15</v>
      </c>
      <c r="I539" t="n">
        <v>52.0</v>
      </c>
      <c r="J539" t="n">
        <v>0.04</v>
      </c>
      <c r="K539" t="n">
        <v>0.51</v>
      </c>
      <c r="L539" t="n">
        <v>0.54</v>
      </c>
      <c r="M539" t="n">
        <v>5.2</v>
      </c>
      <c r="N539" t="n">
        <v>240.0</v>
      </c>
      <c r="O539" t="n">
        <v>2.55</v>
      </c>
      <c r="P539" t="n">
        <v>-0.8</v>
      </c>
      <c r="Q539" t="n">
        <v>2.8</v>
      </c>
      <c r="R539" t="n">
        <v>-1.9</v>
      </c>
    </row>
    <row r="540">
      <c r="A540" t="s" s="536">
        <f>HYPERLINK("https://ct.wwsires.com/bull/7HO15196","VENUS")</f>
        <v>1585</v>
      </c>
      <c r="B540" t="s">
        <v>1586</v>
      </c>
      <c r="C540" t="s">
        <v>188</v>
      </c>
      <c r="D540" t="n">
        <v>2591.0</v>
      </c>
      <c r="E540" t="n">
        <v>869.0</v>
      </c>
      <c r="F540" t="n">
        <v>1365.0</v>
      </c>
      <c r="G540" t="n">
        <v>89.0</v>
      </c>
      <c r="H540" t="n">
        <v>0.14</v>
      </c>
      <c r="I540" t="n">
        <v>43.0</v>
      </c>
      <c r="J540" t="n">
        <v>0.0</v>
      </c>
      <c r="K540" t="n">
        <v>0.32</v>
      </c>
      <c r="L540" t="n">
        <v>1.38</v>
      </c>
      <c r="M540" t="n">
        <v>3.8</v>
      </c>
      <c r="N540" t="n">
        <v>250.0</v>
      </c>
      <c r="O540" t="n">
        <v>3.08</v>
      </c>
      <c r="P540" t="n">
        <v>-2.2</v>
      </c>
      <c r="Q540" t="n">
        <v>2.2</v>
      </c>
      <c r="R540" t="n">
        <v>-3.7</v>
      </c>
    </row>
    <row r="541">
      <c r="A541" t="s" s="537">
        <f>HYPERLINK("https://ct.wwsires.com/bull/7JE05032","VICTORIOUS")</f>
        <v>1587</v>
      </c>
      <c r="B541" t="s">
        <v>1588</v>
      </c>
      <c r="C541" t="s">
        <v>1589</v>
      </c>
      <c r="D541" t="n">
        <v>-13.0</v>
      </c>
      <c r="E541" t="n">
        <v>150.0</v>
      </c>
      <c r="F541" t="n">
        <v>-725.0</v>
      </c>
      <c r="G541" t="n">
        <v>-6.0</v>
      </c>
      <c r="H541" t="n">
        <v>0.16</v>
      </c>
      <c r="I541" t="n">
        <v>-6.0</v>
      </c>
      <c r="J541" t="n">
        <v>0.11</v>
      </c>
      <c r="K541" t="n">
        <v>2.0</v>
      </c>
      <c r="L541" t="n">
        <v>22.1</v>
      </c>
      <c r="M541" t="n">
        <v>0.4</v>
      </c>
      <c r="N541" t="n">
        <v>0.0</v>
      </c>
      <c r="O541" t="n">
        <v>3.05</v>
      </c>
      <c r="P541" t="n">
        <v>0.0</v>
      </c>
      <c r="Q541" t="n">
        <v>0.0</v>
      </c>
      <c r="R541" t="n">
        <v>-2.1</v>
      </c>
    </row>
    <row r="542">
      <c r="A542" t="s" s="538">
        <f>HYPERLINK("https://ct.wwsires.com/bull/14HO15282","VRABLE")</f>
        <v>1590</v>
      </c>
      <c r="B542" t="s">
        <v>1591</v>
      </c>
      <c r="C542" t="s">
        <v>1592</v>
      </c>
      <c r="D542" t="n">
        <v>2793.0</v>
      </c>
      <c r="E542" t="n">
        <v>952.0</v>
      </c>
      <c r="F542" t="n">
        <v>1135.0</v>
      </c>
      <c r="G542" t="n">
        <v>61.0</v>
      </c>
      <c r="H542" t="n">
        <v>0.07</v>
      </c>
      <c r="I542" t="n">
        <v>31.0</v>
      </c>
      <c r="J542" t="n">
        <v>-0.02</v>
      </c>
      <c r="K542" t="n">
        <v>-0.55</v>
      </c>
      <c r="L542" t="n">
        <v>0.75</v>
      </c>
      <c r="M542" t="n">
        <v>9.0</v>
      </c>
      <c r="N542" t="n">
        <v>176.0</v>
      </c>
      <c r="O542" t="n">
        <v>2.43</v>
      </c>
      <c r="P542" t="n">
        <v>3.1</v>
      </c>
      <c r="Q542" t="n">
        <v>1.8</v>
      </c>
      <c r="R542" t="n">
        <v>1.6</v>
      </c>
    </row>
    <row r="543">
      <c r="A543" t="s" s="539">
        <f>HYPERLINK("https://ct.wwsires.com/bull/7HO14477","WARRIOR-RED")</f>
        <v>1593</v>
      </c>
      <c r="B543" t="s">
        <v>1594</v>
      </c>
      <c r="C543" t="s">
        <v>1595</v>
      </c>
      <c r="D543" t="n">
        <v>1681.0</v>
      </c>
      <c r="E543" t="n">
        <v>-619.0</v>
      </c>
      <c r="F543" t="n">
        <v>-674.0</v>
      </c>
      <c r="G543" t="n">
        <v>-22.0</v>
      </c>
      <c r="H543" t="n">
        <v>0.02</v>
      </c>
      <c r="I543" t="n">
        <v>-13.0</v>
      </c>
      <c r="J543" t="n">
        <v>0.03</v>
      </c>
      <c r="K543" t="n">
        <v>2.76</v>
      </c>
      <c r="L543" t="n">
        <v>1.4</v>
      </c>
      <c r="M543" t="n">
        <v>-4.6</v>
      </c>
      <c r="N543" t="n">
        <v>-96.0</v>
      </c>
      <c r="O543" t="n">
        <v>2.93</v>
      </c>
      <c r="P543" t="n">
        <v>-3.3</v>
      </c>
      <c r="Q543" t="n">
        <v>4.6</v>
      </c>
      <c r="R543" t="n">
        <v>-2.4</v>
      </c>
    </row>
    <row r="544">
      <c r="A544" t="s" s="540">
        <f>HYPERLINK("https://ct.wwsires.com/bull/14JE01951","WELD")</f>
        <v>1596</v>
      </c>
      <c r="B544" t="s">
        <v>1597</v>
      </c>
      <c r="C544" t="s">
        <v>1598</v>
      </c>
      <c r="D544" t="n">
        <v>154.0</v>
      </c>
      <c r="E544" t="n">
        <v>776.0</v>
      </c>
      <c r="F544" t="n">
        <v>1074.0</v>
      </c>
      <c r="G544" t="n">
        <v>32.0</v>
      </c>
      <c r="H544" t="n">
        <v>-0.1</v>
      </c>
      <c r="I544" t="n">
        <v>40.0</v>
      </c>
      <c r="J544" t="n">
        <v>0.0</v>
      </c>
      <c r="K544" t="n">
        <v>0.8</v>
      </c>
      <c r="L544" t="n">
        <v>15.0</v>
      </c>
      <c r="M544" t="n">
        <v>7.2</v>
      </c>
      <c r="N544" t="n">
        <v>0.0</v>
      </c>
      <c r="O544" t="n">
        <v>2.78</v>
      </c>
      <c r="P544" t="n">
        <v>0.0</v>
      </c>
      <c r="Q544" t="n">
        <v>0.0</v>
      </c>
      <c r="R544" t="n">
        <v>0.2</v>
      </c>
    </row>
    <row r="545">
      <c r="A545" t="s" s="541">
        <f>HYPERLINK("https://ct.wwsires.com/bull/7HO15518","WESTON")</f>
        <v>1599</v>
      </c>
      <c r="B545" t="s">
        <v>1600</v>
      </c>
      <c r="C545" t="s">
        <v>1601</v>
      </c>
      <c r="D545" t="n">
        <v>2849.0</v>
      </c>
      <c r="E545" t="n">
        <v>1077.0</v>
      </c>
      <c r="F545" t="n">
        <v>1794.0</v>
      </c>
      <c r="G545" t="n">
        <v>76.0</v>
      </c>
      <c r="H545" t="n">
        <v>0.03</v>
      </c>
      <c r="I545" t="n">
        <v>53.0</v>
      </c>
      <c r="J545" t="n">
        <v>-0.01</v>
      </c>
      <c r="K545" t="n">
        <v>0.66</v>
      </c>
      <c r="L545" t="n">
        <v>1.8</v>
      </c>
      <c r="M545" t="n">
        <v>5.8</v>
      </c>
      <c r="N545" t="n">
        <v>236.0</v>
      </c>
      <c r="O545" t="n">
        <v>2.73</v>
      </c>
      <c r="P545" t="n">
        <v>0.1</v>
      </c>
      <c r="Q545" t="n">
        <v>1.9</v>
      </c>
      <c r="R545" t="n">
        <v>-1.3</v>
      </c>
    </row>
    <row r="546">
      <c r="A546" t="s" s="542">
        <f>HYPERLINK("https://ct.wwsires.com/bull/7HO12724","WIGGINS")</f>
        <v>1602</v>
      </c>
      <c r="B546" t="s">
        <v>1603</v>
      </c>
      <c r="C546" t="s">
        <v>1604</v>
      </c>
      <c r="D546" t="n">
        <v>2548.0</v>
      </c>
      <c r="E546" t="n">
        <v>279.0</v>
      </c>
      <c r="F546" t="n">
        <v>1734.0</v>
      </c>
      <c r="G546" t="n">
        <v>34.0</v>
      </c>
      <c r="H546" t="n">
        <v>-0.12</v>
      </c>
      <c r="I546" t="n">
        <v>70.0</v>
      </c>
      <c r="J546" t="n">
        <v>0.06</v>
      </c>
      <c r="K546" t="n">
        <v>2.11</v>
      </c>
      <c r="L546" t="n">
        <v>1.62</v>
      </c>
      <c r="M546" t="n">
        <v>-0.1</v>
      </c>
      <c r="N546" t="n">
        <v>150.0</v>
      </c>
      <c r="O546" t="n">
        <v>3.09</v>
      </c>
      <c r="P546" t="n">
        <v>-1.1</v>
      </c>
      <c r="Q546" t="n">
        <v>2.3</v>
      </c>
      <c r="R546" t="n">
        <v>-1.4</v>
      </c>
    </row>
    <row r="547">
      <c r="A547" t="s" s="543">
        <f>HYPERLINK("https://ct.wwsires.com/bull/7HO15189","WILDER")</f>
        <v>1605</v>
      </c>
      <c r="B547" t="s">
        <v>1606</v>
      </c>
      <c r="C547" t="s">
        <v>1607</v>
      </c>
      <c r="D547" t="n">
        <v>2739.0</v>
      </c>
      <c r="E547" t="n">
        <v>923.0</v>
      </c>
      <c r="F547" t="n">
        <v>1204.0</v>
      </c>
      <c r="G547" t="n">
        <v>93.0</v>
      </c>
      <c r="H547" t="n">
        <v>0.18</v>
      </c>
      <c r="I547" t="n">
        <v>52.0</v>
      </c>
      <c r="J547" t="n">
        <v>0.05</v>
      </c>
      <c r="K547" t="n">
        <v>0.94</v>
      </c>
      <c r="L547" t="n">
        <v>0.36</v>
      </c>
      <c r="M547" t="n">
        <v>3.6</v>
      </c>
      <c r="N547" t="n">
        <v>228.0</v>
      </c>
      <c r="O547" t="n">
        <v>2.89</v>
      </c>
      <c r="P547" t="n">
        <v>-1.0</v>
      </c>
      <c r="Q547" t="n">
        <v>2.1</v>
      </c>
      <c r="R547" t="n">
        <v>-2.3</v>
      </c>
    </row>
    <row r="548">
      <c r="A548" t="s" s="544">
        <f>HYPERLINK("https://ct.wwsires.com/bull/14JE01952","WILDWOOD")</f>
        <v>1608</v>
      </c>
      <c r="B548" t="s">
        <v>1609</v>
      </c>
      <c r="C548" t="s">
        <v>1598</v>
      </c>
      <c r="D548" t="n">
        <v>158.0</v>
      </c>
      <c r="E548" t="n">
        <v>703.0</v>
      </c>
      <c r="F548" t="n">
        <v>1936.0</v>
      </c>
      <c r="G548" t="n">
        <v>54.0</v>
      </c>
      <c r="H548" t="n">
        <v>-0.19</v>
      </c>
      <c r="I548" t="n">
        <v>63.0</v>
      </c>
      <c r="J548" t="n">
        <v>-0.04</v>
      </c>
      <c r="K548" t="n">
        <v>1.0</v>
      </c>
      <c r="L548" t="n">
        <v>15.3</v>
      </c>
      <c r="M548" t="n">
        <v>3.7</v>
      </c>
      <c r="N548" t="n">
        <v>0.0</v>
      </c>
      <c r="O548" t="n">
        <v>2.93</v>
      </c>
      <c r="P548" t="n">
        <v>0.0</v>
      </c>
      <c r="Q548" t="n">
        <v>0.0</v>
      </c>
      <c r="R548" t="n">
        <v>-1.4</v>
      </c>
    </row>
    <row r="549">
      <c r="A549" t="s" s="545">
        <f>HYPERLINK("https://ct.wwsires.com/bull/7JE01950","WISEMAN")</f>
        <v>1610</v>
      </c>
      <c r="B549" t="s">
        <v>1611</v>
      </c>
      <c r="C549" t="s">
        <v>1598</v>
      </c>
      <c r="D549" t="n">
        <v>135.0</v>
      </c>
      <c r="E549" t="n">
        <v>527.0</v>
      </c>
      <c r="F549" t="n">
        <v>1206.0</v>
      </c>
      <c r="G549" t="n">
        <v>12.0</v>
      </c>
      <c r="H549" t="n">
        <v>-0.23</v>
      </c>
      <c r="I549" t="n">
        <v>33.0</v>
      </c>
      <c r="J549" t="n">
        <v>-0.06</v>
      </c>
      <c r="K549" t="n">
        <v>0.4</v>
      </c>
      <c r="L549" t="n">
        <v>12.6</v>
      </c>
      <c r="M549" t="n">
        <v>7.2</v>
      </c>
      <c r="N549" t="n">
        <v>0.0</v>
      </c>
      <c r="O549" t="n">
        <v>2.72</v>
      </c>
      <c r="P549" t="n">
        <v>0.0</v>
      </c>
      <c r="Q549" t="n">
        <v>0.0</v>
      </c>
      <c r="R549" t="n">
        <v>1.1</v>
      </c>
    </row>
    <row r="550">
      <c r="A550" t="s" s="546">
        <f>HYPERLINK("https://ct.wwsires.com/bull/7HO14857","WIZARD")</f>
        <v>1612</v>
      </c>
      <c r="B550" t="s">
        <v>1613</v>
      </c>
      <c r="C550" t="s">
        <v>1614</v>
      </c>
      <c r="D550" t="n">
        <v>2748.0</v>
      </c>
      <c r="E550" t="n">
        <v>895.0</v>
      </c>
      <c r="F550" t="n">
        <v>1148.0</v>
      </c>
      <c r="G550" t="n">
        <v>90.0</v>
      </c>
      <c r="H550" t="n">
        <v>0.17</v>
      </c>
      <c r="I550" t="n">
        <v>51.0</v>
      </c>
      <c r="J550" t="n">
        <v>0.06</v>
      </c>
      <c r="K550" t="n">
        <v>0.31</v>
      </c>
      <c r="L550" t="n">
        <v>1.42</v>
      </c>
      <c r="M550" t="n">
        <v>3.0</v>
      </c>
      <c r="N550" t="n">
        <v>234.0</v>
      </c>
      <c r="O550" t="n">
        <v>2.98</v>
      </c>
      <c r="P550" t="n">
        <v>-0.4</v>
      </c>
      <c r="Q550" t="n">
        <v>2.1</v>
      </c>
      <c r="R550" t="n">
        <v>-2.0</v>
      </c>
    </row>
    <row r="551">
      <c r="A551" t="s" s="547">
        <f>HYPERLINK("https://ct.wwsires.com/bull/7HO14846","ZACHERY")</f>
        <v>1615</v>
      </c>
      <c r="B551" t="s">
        <v>1616</v>
      </c>
      <c r="C551" t="s">
        <v>1617</v>
      </c>
      <c r="D551" t="n">
        <v>2860.0</v>
      </c>
      <c r="E551" t="n">
        <v>1036.0</v>
      </c>
      <c r="F551" t="n">
        <v>1384.0</v>
      </c>
      <c r="G551" t="n">
        <v>69.0</v>
      </c>
      <c r="H551" t="n">
        <v>0.06</v>
      </c>
      <c r="I551" t="n">
        <v>60.0</v>
      </c>
      <c r="J551" t="n">
        <v>0.06</v>
      </c>
      <c r="K551" t="n">
        <v>0.93</v>
      </c>
      <c r="L551" t="n">
        <v>1.28</v>
      </c>
      <c r="M551" t="n">
        <v>4.8</v>
      </c>
      <c r="N551" t="n">
        <v>224.0</v>
      </c>
      <c r="O551" t="n">
        <v>2.61</v>
      </c>
      <c r="P551" t="n">
        <v>0.3</v>
      </c>
      <c r="Q551" t="n">
        <v>1.3</v>
      </c>
      <c r="R551" t="n">
        <v>-0.9</v>
      </c>
    </row>
    <row r="552">
      <c r="A552" t="s" s="548">
        <f>HYPERLINK("https://ct.wwsires.com/bull/7HO15009","ZEUS")</f>
        <v>1618</v>
      </c>
      <c r="B552" t="s">
        <v>1619</v>
      </c>
      <c r="C552" t="s">
        <v>1620</v>
      </c>
      <c r="D552" t="n">
        <v>2790.0</v>
      </c>
      <c r="E552" t="n">
        <v>684.0</v>
      </c>
      <c r="F552" t="n">
        <v>2049.0</v>
      </c>
      <c r="G552" t="n">
        <v>68.0</v>
      </c>
      <c r="H552" t="n">
        <v>-0.04</v>
      </c>
      <c r="I552" t="n">
        <v>78.0</v>
      </c>
      <c r="J552" t="n">
        <v>0.05</v>
      </c>
      <c r="K552" t="n">
        <v>0.13</v>
      </c>
      <c r="L552" t="n">
        <v>0.71</v>
      </c>
      <c r="M552" t="n">
        <v>4.0</v>
      </c>
      <c r="N552" t="n">
        <v>272.0</v>
      </c>
      <c r="O552" t="n">
        <v>2.98</v>
      </c>
      <c r="P552" t="n">
        <v>-0.2</v>
      </c>
      <c r="Q552" t="n">
        <v>2.1</v>
      </c>
      <c r="R552" t="n">
        <v>-1.7</v>
      </c>
    </row>
    <row r="553">
      <c r="A553" t="s" s="549">
        <f>HYPERLINK("https://ct.wwsires.com/bull/7HO15036","ZEV")</f>
        <v>1621</v>
      </c>
      <c r="B553" t="s">
        <v>1622</v>
      </c>
      <c r="C553" t="s">
        <v>1623</v>
      </c>
      <c r="D553" t="n">
        <v>2909.0</v>
      </c>
      <c r="E553" t="n">
        <v>778.0</v>
      </c>
      <c r="F553" t="n">
        <v>1830.0</v>
      </c>
      <c r="G553" t="n">
        <v>103.0</v>
      </c>
      <c r="H553" t="n">
        <v>0.12</v>
      </c>
      <c r="I553" t="n">
        <v>74.0</v>
      </c>
      <c r="J553" t="n">
        <v>0.06</v>
      </c>
      <c r="K553" t="n">
        <v>0.88</v>
      </c>
      <c r="L553" t="n">
        <v>1.19</v>
      </c>
      <c r="M553" t="n">
        <v>2.2</v>
      </c>
      <c r="N553" t="n">
        <v>275.0</v>
      </c>
      <c r="O553" t="n">
        <v>2.89</v>
      </c>
      <c r="P553" t="n">
        <v>-0.8</v>
      </c>
      <c r="Q553" t="n">
        <v>1.7</v>
      </c>
      <c r="R553" t="n">
        <v>-1.7</v>
      </c>
    </row>
    <row r="554">
      <c r="A554" t="s" s="550">
        <f>HYPERLINK("https://ct.wwsires.com/bull/250HO14978","ZIZZLE")</f>
        <v>1624</v>
      </c>
      <c r="B554" t="s">
        <v>1625</v>
      </c>
      <c r="C554" t="s">
        <v>1626</v>
      </c>
      <c r="D554" t="n">
        <v>2723.0</v>
      </c>
      <c r="E554" t="n">
        <v>870.0</v>
      </c>
      <c r="F554" t="n">
        <v>1231.0</v>
      </c>
      <c r="G554" t="n">
        <v>94.0</v>
      </c>
      <c r="H554" t="n">
        <v>0.17</v>
      </c>
      <c r="I554" t="n">
        <v>51.0</v>
      </c>
      <c r="J554" t="n">
        <v>0.05</v>
      </c>
      <c r="K554" t="n">
        <v>1.11</v>
      </c>
      <c r="L554" t="n">
        <v>0.52</v>
      </c>
      <c r="M554" t="n">
        <v>2.0</v>
      </c>
      <c r="N554" t="n">
        <v>267.0</v>
      </c>
      <c r="O554" t="n">
        <v>2.82</v>
      </c>
      <c r="P554" t="n">
        <v>-1.3</v>
      </c>
      <c r="Q554" t="n">
        <v>2.2</v>
      </c>
      <c r="R554" t="n">
        <v>-3.0</v>
      </c>
    </row>
    <row r="555">
      <c r="A555" t="s" s="551">
        <f>HYPERLINK("https://ct.wwsires.com/bull/7HO15471","ZZ TOP")</f>
        <v>1627</v>
      </c>
      <c r="B555" t="s">
        <v>1628</v>
      </c>
      <c r="C555" t="s">
        <v>1629</v>
      </c>
      <c r="D555" t="n">
        <v>3013.0</v>
      </c>
      <c r="E555" t="n">
        <v>948.0</v>
      </c>
      <c r="F555" t="n">
        <v>1938.0</v>
      </c>
      <c r="G555" t="n">
        <v>91.0</v>
      </c>
      <c r="H555" t="n">
        <v>0.06</v>
      </c>
      <c r="I555" t="n">
        <v>80.0</v>
      </c>
      <c r="J555" t="n">
        <v>0.07</v>
      </c>
      <c r="K555" t="n">
        <v>1.39</v>
      </c>
      <c r="L555" t="n">
        <v>1.4</v>
      </c>
      <c r="M555" t="n">
        <v>3.3</v>
      </c>
      <c r="N555" t="n">
        <v>285.0</v>
      </c>
      <c r="O555" t="n">
        <v>2.97</v>
      </c>
      <c r="P555" t="n">
        <v>1.0</v>
      </c>
      <c r="Q555" t="n">
        <v>2.1</v>
      </c>
      <c r="R555" t="n">
        <v>0.2</v>
      </c>
    </row>
  </sheetData>
  <mergeCells count="3">
    <mergeCell ref="A1:E4"/>
    <mergeCell ref="A5:E5"/>
    <mergeCell ref="A6:Y6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2024-08-29T08:49:28Z</dcterms:created>
  <dc:creator>Apache POI</dc:creator>
</cp:coreProperties>
</file>